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26" windowWidth="15195" windowHeight="11640" activeTab="2"/>
  </bookViews>
  <sheets>
    <sheet name="СметаГЭСНм" sheetId="1" r:id="rId1"/>
    <sheet name="СметаГЭСНп" sheetId="2" r:id="rId2"/>
    <sheet name="Сводный" sheetId="3" r:id="rId3"/>
  </sheets>
  <definedNames>
    <definedName name="_xlnm.Print_Area" localSheetId="2">'Сводный'!$A$1:$H$26</definedName>
    <definedName name="_xlnm.Print_Area" localSheetId="0">'СметаГЭСНм'!$A$1:$K$259</definedName>
    <definedName name="_xlnm.Print_Area" localSheetId="1">'СметаГЭСНп'!$A$1:$K$54</definedName>
  </definedNames>
  <calcPr fullCalcOnLoad="1"/>
</workbook>
</file>

<file path=xl/sharedStrings.xml><?xml version="1.0" encoding="utf-8"?>
<sst xmlns="http://schemas.openxmlformats.org/spreadsheetml/2006/main" count="734" uniqueCount="296">
  <si>
    <t>№ п/п</t>
  </si>
  <si>
    <t>Ед. изм.</t>
  </si>
  <si>
    <t>Общая стоимость, руб.</t>
  </si>
  <si>
    <t>шт.</t>
  </si>
  <si>
    <t>100 шт.</t>
  </si>
  <si>
    <t>ИТОГО:</t>
  </si>
  <si>
    <t>Зарплата</t>
  </si>
  <si>
    <t>Материалы</t>
  </si>
  <si>
    <t>Машины и механизмы</t>
  </si>
  <si>
    <t>Раздел №1. Монтажные работы</t>
  </si>
  <si>
    <t>Раздел №2. Материалы, не учтенные ценником</t>
  </si>
  <si>
    <t>Наименование</t>
  </si>
  <si>
    <t>Цена за ед., руб.</t>
  </si>
  <si>
    <t>Сумма, руб.</t>
  </si>
  <si>
    <t>1</t>
  </si>
  <si>
    <t>2</t>
  </si>
  <si>
    <t>3</t>
  </si>
  <si>
    <t>4</t>
  </si>
  <si>
    <t>5</t>
  </si>
  <si>
    <t>6</t>
  </si>
  <si>
    <t>Раздел №3. Оборудование, не учтенное ценником</t>
  </si>
  <si>
    <t>Стоимость учтенных материалов</t>
  </si>
  <si>
    <t>Стоимость неучтенных материалов и оборудования</t>
  </si>
  <si>
    <t>Стоимость материалов</t>
  </si>
  <si>
    <t>Итого:</t>
  </si>
  <si>
    <t>Накладные расходы</t>
  </si>
  <si>
    <t>Сметная прибыль</t>
  </si>
  <si>
    <t>НДС 18%</t>
  </si>
  <si>
    <t>Всего по смете</t>
  </si>
  <si>
    <t>Сметная стоимость -</t>
  </si>
  <si>
    <t>Нормативная трудоемкость -</t>
  </si>
  <si>
    <t>Сметная заработная плата -</t>
  </si>
  <si>
    <r>
      <t xml:space="preserve">Извещатели ПС автоматические: дымовой, фотоэлектрический, радиоизотопный, световой в нормальном исполнении. </t>
    </r>
    <r>
      <rPr>
        <b/>
        <i/>
        <sz val="10"/>
        <rFont val="Arial Cyr"/>
        <family val="0"/>
      </rPr>
      <t>(ИПД)</t>
    </r>
  </si>
  <si>
    <r>
      <t xml:space="preserve">Шкаф или панель коммутации связи и сигнализации на стене или в нише, количество пар до 20. </t>
    </r>
    <r>
      <rPr>
        <b/>
        <i/>
        <sz val="10"/>
        <rFont val="Arial Cyr"/>
        <family val="0"/>
      </rPr>
      <t>(КРТП)</t>
    </r>
  </si>
  <si>
    <t>УТВЕРЖДАЮ</t>
  </si>
  <si>
    <t>Зарплата (по сборнику 08)</t>
  </si>
  <si>
    <t>м</t>
  </si>
  <si>
    <t>Провод сетевой ШВВП 2*0.5</t>
  </si>
  <si>
    <t>Кабельный канал 15*10</t>
  </si>
  <si>
    <t>Кабельный канал 25*16</t>
  </si>
  <si>
    <t>Коробка распределительная КРТП 10*2</t>
  </si>
  <si>
    <t>АКБ-7</t>
  </si>
  <si>
    <t>Устройство коммутации УК-ВК-02</t>
  </si>
  <si>
    <t>Извещатель пожарный ручной ИПР-3СУ</t>
  </si>
  <si>
    <t>Световое табло "Молния"</t>
  </si>
  <si>
    <t>Сирена АС-10</t>
  </si>
  <si>
    <t>7</t>
  </si>
  <si>
    <t>8</t>
  </si>
  <si>
    <t>9</t>
  </si>
  <si>
    <t>10</t>
  </si>
  <si>
    <t>11</t>
  </si>
  <si>
    <t>Зарплата (по сборнику 10-04)</t>
  </si>
  <si>
    <t>Зарплата (по сборнику 10-08)</t>
  </si>
  <si>
    <t>Итого накладные расходы:</t>
  </si>
  <si>
    <t>Итого сметная прибыль:</t>
  </si>
  <si>
    <t>Кабель КСПВ 2*0.5</t>
  </si>
  <si>
    <t>Кабель КСПВ 4*0.5</t>
  </si>
  <si>
    <t>Кабель КСПВ 6*0.5</t>
  </si>
  <si>
    <t>Коробка коммутационная УК-2П</t>
  </si>
  <si>
    <t>тыс.руб.</t>
  </si>
  <si>
    <t>чел/час</t>
  </si>
  <si>
    <r>
      <t xml:space="preserve">Автоматические выпрямительные устройства массой до 100 кг. </t>
    </r>
    <r>
      <rPr>
        <b/>
        <i/>
        <sz val="10"/>
        <rFont val="Arial Cyr"/>
        <family val="0"/>
      </rPr>
      <t>(блок питания)</t>
    </r>
  </si>
  <si>
    <t>12</t>
  </si>
  <si>
    <t>13</t>
  </si>
  <si>
    <r>
      <t xml:space="preserve">Прочее оборудование: коробка ответвительная на стене. </t>
    </r>
    <r>
      <rPr>
        <b/>
        <i/>
        <sz val="10"/>
        <rFont val="Arial Cyr"/>
        <family val="0"/>
      </rPr>
      <t>(УК)</t>
    </r>
  </si>
  <si>
    <t>Прибор приемно-контрольный Hunter-Pro32</t>
  </si>
  <si>
    <t>Расширитель Exp-1001</t>
  </si>
  <si>
    <t>Расширитель I/O-8</t>
  </si>
  <si>
    <t>Клавиатура RXN-400</t>
  </si>
  <si>
    <t>Наименование показателя</t>
  </si>
  <si>
    <t>Основание</t>
  </si>
  <si>
    <t>%</t>
  </si>
  <si>
    <t>k</t>
  </si>
  <si>
    <t>Итоговый
коэффициент</t>
  </si>
  <si>
    <t>При работе в существующих зданиях</t>
  </si>
  <si>
    <t>МДС 81-35.2004</t>
  </si>
  <si>
    <t>МДС 81-33.2004</t>
  </si>
  <si>
    <t>МДС 81-25.2001</t>
  </si>
  <si>
    <t>Ед. измерения</t>
  </si>
  <si>
    <t>Количество</t>
  </si>
  <si>
    <t>с НДС</t>
  </si>
  <si>
    <t>Смету составил ___________________________ /Антонов А. Н./</t>
  </si>
  <si>
    <t>Наименование элементов затрат</t>
  </si>
  <si>
    <t>Количество трудозатрат</t>
  </si>
  <si>
    <t>Стоимость ед. изм.</t>
  </si>
  <si>
    <t>на ед. изм.</t>
  </si>
  <si>
    <t>общее</t>
  </si>
  <si>
    <t>Затраты труда монтажников</t>
  </si>
  <si>
    <t>Средний разряд работы</t>
  </si>
  <si>
    <t>Дрели электрические</t>
  </si>
  <si>
    <t>101-2206</t>
  </si>
  <si>
    <t>522-0076</t>
  </si>
  <si>
    <t>Припой оловянно-свинцовый</t>
  </si>
  <si>
    <t>кг</t>
  </si>
  <si>
    <t>101-1963</t>
  </si>
  <si>
    <t>Канифоль сосновая</t>
  </si>
  <si>
    <t>101-0219</t>
  </si>
  <si>
    <t>Гипсовые вяжущие Г-3</t>
  </si>
  <si>
    <t>т</t>
  </si>
  <si>
    <t>544-0089</t>
  </si>
  <si>
    <t>Лента липкая марки ЛСЭПЛ</t>
  </si>
  <si>
    <t>101-2073</t>
  </si>
  <si>
    <t>Нитки суровые</t>
  </si>
  <si>
    <t>100м</t>
  </si>
  <si>
    <t>Затраты труда машинистов</t>
  </si>
  <si>
    <t>Краны на автомобильном ходу 10т</t>
  </si>
  <si>
    <t>Автомобили бортовые до 8т</t>
  </si>
  <si>
    <t>Перфораторы электрические</t>
  </si>
  <si>
    <t>500-9070</t>
  </si>
  <si>
    <t>Патрубки</t>
  </si>
  <si>
    <t>500-9061</t>
  </si>
  <si>
    <t>Втулки изолирующие</t>
  </si>
  <si>
    <t>500-9031</t>
  </si>
  <si>
    <t>Скобы</t>
  </si>
  <si>
    <t>500-9030</t>
  </si>
  <si>
    <t>Заглушки</t>
  </si>
  <si>
    <t>101-0813</t>
  </si>
  <si>
    <t>Проволока стальная 3,0мм</t>
  </si>
  <si>
    <t>101-1924</t>
  </si>
  <si>
    <t>Электроды диаметром 4мм Э42А</t>
  </si>
  <si>
    <t>113-9042</t>
  </si>
  <si>
    <t>Клей БМК-5к</t>
  </si>
  <si>
    <t>101-9109</t>
  </si>
  <si>
    <t>Дюбели для пристрелки</t>
  </si>
  <si>
    <t>101-9100</t>
  </si>
  <si>
    <t>Патроны для пристрелки</t>
  </si>
  <si>
    <t>500-9055</t>
  </si>
  <si>
    <t>Наконечники кабельные медные</t>
  </si>
  <si>
    <t>500-9500</t>
  </si>
  <si>
    <t>Бирки маркировочные</t>
  </si>
  <si>
    <t>500-9081</t>
  </si>
  <si>
    <t>Перемычки гибкие</t>
  </si>
  <si>
    <t>500-9623</t>
  </si>
  <si>
    <t>Лента К226</t>
  </si>
  <si>
    <t>542-9010</t>
  </si>
  <si>
    <t>Флюс ВАМИ</t>
  </si>
  <si>
    <t>500-9101</t>
  </si>
  <si>
    <t>Кнопки монтажные</t>
  </si>
  <si>
    <t>101-1550</t>
  </si>
  <si>
    <t>Эмаль КО-811 черная</t>
  </si>
  <si>
    <t>101-1786</t>
  </si>
  <si>
    <t>Лак битумный</t>
  </si>
  <si>
    <t>500-9264</t>
  </si>
  <si>
    <t>Трубка полихлорвиниловая</t>
  </si>
  <si>
    <t>Шурупы с полукруглой головкой</t>
  </si>
  <si>
    <t>500-9056</t>
  </si>
  <si>
    <t>Колпачки изолирующие</t>
  </si>
  <si>
    <t>101-9103</t>
  </si>
  <si>
    <t>Дюбели распорные</t>
  </si>
  <si>
    <t>Установки для сварки ручной дуговой</t>
  </si>
  <si>
    <t>101-1964</t>
  </si>
  <si>
    <t>Шпагат бумажный</t>
  </si>
  <si>
    <t>500-9619</t>
  </si>
  <si>
    <t>Нитки швейные</t>
  </si>
  <si>
    <t>101-9760</t>
  </si>
  <si>
    <t>Лак изоляционный 318</t>
  </si>
  <si>
    <t>542-9033</t>
  </si>
  <si>
    <t>Вазелин технический</t>
  </si>
  <si>
    <t>101-9852</t>
  </si>
  <si>
    <t>Краска</t>
  </si>
  <si>
    <t>201-9408</t>
  </si>
  <si>
    <t>Конструкции стальные массой до 0,01 т</t>
  </si>
  <si>
    <t>Перемычки гибкие, тип ПГС-50</t>
  </si>
  <si>
    <t>101-1977</t>
  </si>
  <si>
    <t>Болты строительные с гайками</t>
  </si>
  <si>
    <t>101-1764</t>
  </si>
  <si>
    <t>Тальк молотый сорт1</t>
  </si>
  <si>
    <t>500-9041</t>
  </si>
  <si>
    <t>Сжимы ответвительные</t>
  </si>
  <si>
    <t>500-9140</t>
  </si>
  <si>
    <t>Гильзы соединительные</t>
  </si>
  <si>
    <t>101-1481</t>
  </si>
  <si>
    <t>500-9502</t>
  </si>
  <si>
    <t>Бирки-оконцеватели</t>
  </si>
  <si>
    <t>507-0001</t>
  </si>
  <si>
    <t>Шифр, номера нормативов и коды ресурсов</t>
  </si>
  <si>
    <t>осн. зарплаты рабочих</t>
  </si>
  <si>
    <t>зарплаты машин.</t>
  </si>
  <si>
    <t>экспл. машин и механизмов</t>
  </si>
  <si>
    <t>"___" _____________ 2007г.</t>
  </si>
  <si>
    <t>материалы</t>
  </si>
  <si>
    <t>ГЭСНм 08-01-081-1</t>
  </si>
  <si>
    <t>21102</t>
  </si>
  <si>
    <t>маш/час</t>
  </si>
  <si>
    <t>400002</t>
  </si>
  <si>
    <t>Болты строительные с гайками и шайбами</t>
  </si>
  <si>
    <t>Оконцеватели маркировочные</t>
  </si>
  <si>
    <t>500-9807</t>
  </si>
  <si>
    <t>ГЭСНм 08-01-081-3</t>
  </si>
  <si>
    <r>
      <t xml:space="preserve">Аппараты управления и сигнализации. Аппарат (кнопка, ключ управления, замок электромагнитной блокировки, звуковой сигнал, сигнальная лампа), количество подключаемых концов до 12. </t>
    </r>
    <r>
      <rPr>
        <b/>
        <i/>
        <sz val="10"/>
        <rFont val="Arial Cyr"/>
        <family val="0"/>
      </rPr>
      <t>(УК-ВК)</t>
    </r>
  </si>
  <si>
    <t>ГЭСНм 08-01-105-1</t>
  </si>
  <si>
    <t>100шт.</t>
  </si>
  <si>
    <t>1000шт.</t>
  </si>
  <si>
    <t>ГЭСНм 08-02-409-1</t>
  </si>
  <si>
    <t>Подъемники гидравлические высотой подъема 10 м</t>
  </si>
  <si>
    <t>30902</t>
  </si>
  <si>
    <t>40502</t>
  </si>
  <si>
    <t>331451</t>
  </si>
  <si>
    <t>10шт.</t>
  </si>
  <si>
    <t>ГЭСНм 08-03-531-2</t>
  </si>
  <si>
    <r>
      <t xml:space="preserve">Пускатель ручной отдельностоящий на стене или колонне. </t>
    </r>
    <r>
      <rPr>
        <b/>
        <i/>
        <sz val="10"/>
        <rFont val="Arial Cyr"/>
        <family val="0"/>
      </rPr>
      <t>(ИПР)</t>
    </r>
  </si>
  <si>
    <t>330206</t>
  </si>
  <si>
    <t>ГЭСНм 08-03-532-4</t>
  </si>
  <si>
    <t>ГЭСНм 08-03-593-10</t>
  </si>
  <si>
    <r>
      <t>Провода неизолированные, сечение 4мм</t>
    </r>
    <r>
      <rPr>
        <vertAlign val="superscript"/>
        <sz val="10"/>
        <rFont val="Arial"/>
        <family val="2"/>
      </rPr>
      <t>2</t>
    </r>
  </si>
  <si>
    <t>ГЭСНм 08-02-412-1</t>
  </si>
  <si>
    <r>
      <t xml:space="preserve">Затягивание проводов в трубы. </t>
    </r>
    <r>
      <rPr>
        <b/>
        <i/>
        <sz val="10"/>
        <rFont val="Arial Cyr"/>
        <family val="0"/>
      </rPr>
      <t>(провода)</t>
    </r>
  </si>
  <si>
    <r>
      <t xml:space="preserve">Световые настенные указатели. </t>
    </r>
    <r>
      <rPr>
        <b/>
        <i/>
        <sz val="10"/>
        <rFont val="Arial Cyr"/>
        <family val="0"/>
      </rPr>
      <t>(табло)</t>
    </r>
  </si>
  <si>
    <t>ГЭСНм 10-04-112-1</t>
  </si>
  <si>
    <t>101-0511</t>
  </si>
  <si>
    <t>Лак пропиточный без растворителей АС-9115</t>
  </si>
  <si>
    <t>111-0109</t>
  </si>
  <si>
    <t>Бирки маркировочные пластмассовые</t>
  </si>
  <si>
    <t>ГЭСНм 10-08-001-1</t>
  </si>
  <si>
    <t>Дюбели пластмассовые с шурупами 12х70 мм</t>
  </si>
  <si>
    <t>ГЭСНм 10-08-001-2</t>
  </si>
  <si>
    <r>
      <t xml:space="preserve">Приборы ПС приемно-контрольные, пусковые. Концентратор блок базовый до 20 лучей. </t>
    </r>
    <r>
      <rPr>
        <b/>
        <i/>
        <sz val="10"/>
        <rFont val="Arial Cyr"/>
        <family val="0"/>
      </rPr>
      <t>(Hunter-Pro)</t>
    </r>
  </si>
  <si>
    <t>ГЭСНм 10-08-001-3</t>
  </si>
  <si>
    <r>
      <t xml:space="preserve">Приборы ПС приемно-контрольные, пусковые. Концентратор блок линейный. </t>
    </r>
    <r>
      <rPr>
        <b/>
        <i/>
        <sz val="10"/>
        <rFont val="Arial Cyr"/>
        <family val="0"/>
      </rPr>
      <t>(расширители)</t>
    </r>
  </si>
  <si>
    <t>ГЭСНм 10-08-002-2</t>
  </si>
  <si>
    <t>ГЭСНм 10-08-019-1</t>
  </si>
  <si>
    <t>101-0812</t>
  </si>
  <si>
    <t>Проволока стальная низкоуглеродистая</t>
  </si>
  <si>
    <t>Итого по сборнику 8</t>
  </si>
  <si>
    <t>Итого по сборнику 10-04</t>
  </si>
  <si>
    <t>Итого по сборнику 10-08</t>
  </si>
  <si>
    <t>Итого по смете</t>
  </si>
  <si>
    <t>ГЭСНп 02-01-002-3</t>
  </si>
  <si>
    <t>Автоматизированная система управления II категории сложности. Количество каналов - 10.</t>
  </si>
  <si>
    <t>Автоматизированная система управления II категории сложности. За каждый канал от 11 до 19.</t>
  </si>
  <si>
    <t>Составлена в ценах II кв. 2007 г.</t>
  </si>
  <si>
    <t>ЛОКАЛЬНАЯ СМЕТА №21.1/2007</t>
  </si>
  <si>
    <t>Основание: рабочий проект  №100.21-2007</t>
  </si>
  <si>
    <r>
      <t xml:space="preserve">Аппараты управления и сигнализации. Аппарат (кнопка, ключ управления, замок электромагнитной блокировки, звуковой сигнал, сигнальная лампа), количество подключаемых концов до 2. </t>
    </r>
    <r>
      <rPr>
        <b/>
        <i/>
        <sz val="10"/>
        <rFont val="Arial Cyr"/>
        <family val="0"/>
      </rPr>
      <t>(сирена)</t>
    </r>
  </si>
  <si>
    <r>
      <t xml:space="preserve">Пост управления кнопочный общего назначения, устанавливаемый на конструкции на стене или колонне, количество элементов до 3. </t>
    </r>
    <r>
      <rPr>
        <b/>
        <i/>
        <sz val="10"/>
        <rFont val="Arial Cyr"/>
        <family val="0"/>
      </rPr>
      <t>(RX)</t>
    </r>
  </si>
  <si>
    <t>Приборы ПС приемно-контрольные, пусковые. Концентратор блок базовый до 10 лучей.</t>
  </si>
  <si>
    <t>Кабель КСПВ 10*0.5</t>
  </si>
  <si>
    <t>Прибор приемно-контрольный ПКП-4</t>
  </si>
  <si>
    <t>Прибор приемно-контрольный Hunter-Pro</t>
  </si>
  <si>
    <t>Блок питания Кулон-12/2</t>
  </si>
  <si>
    <t>Извещатель пожарный дымовой ИПД-3.2</t>
  </si>
  <si>
    <t>на монтаж систем пожарной сигнализации и оповещения людей о пожаре.</t>
  </si>
  <si>
    <t>Трубы винипластовые по установленным конструкциям: по стенам и колоннам с креплением скобами, диаметр до 25 мм.</t>
  </si>
  <si>
    <t>ЛОКАЛЬНАЯ СМЕТА №21.2/2007</t>
  </si>
  <si>
    <t>на пуско-наладку систем пожарной сигнализации и оповещения людей о пожаре.</t>
  </si>
  <si>
    <t>ГЭСНп 02-01-002-1</t>
  </si>
  <si>
    <t>Автоматизированная система управления II категории сложности. Количество каналов - 2.</t>
  </si>
  <si>
    <t>ГЭСНп 02-01-002-2</t>
  </si>
  <si>
    <t>Автоматизированная система управления II категории сложности. За каждый канал от 3 до 9.</t>
  </si>
  <si>
    <t>ГЭСНп 02-01-002-4</t>
  </si>
  <si>
    <t>ГЭСНп 02-01-002-5</t>
  </si>
  <si>
    <t>ГЭСНп 02-01-002-6</t>
  </si>
  <si>
    <t>Автоматизированная система управления II категории сложности. Количество каналов - 20.</t>
  </si>
  <si>
    <t>Автоматизированная система управления II категории сложности. За каждый канал от 21 до 39.</t>
  </si>
  <si>
    <t>Заказчик: МУЗ "Детская городская клиническая больница №5"</t>
  </si>
  <si>
    <t>Утвержден "___" ______________ 2007 г.</t>
  </si>
  <si>
    <t>номера расчетов и смет</t>
  </si>
  <si>
    <t>Наименование глав, объектов, работ и затрат</t>
  </si>
  <si>
    <t>Сметная стоимость, руб.</t>
  </si>
  <si>
    <t>строитель-ных работ</t>
  </si>
  <si>
    <t>монтажных работ</t>
  </si>
  <si>
    <t>оборудования, мебели и инвентаря</t>
  </si>
  <si>
    <t>прочих затрат</t>
  </si>
  <si>
    <t>Общая сметная стоимость, руб.</t>
  </si>
  <si>
    <t>Глава 2 - Основные объекты</t>
  </si>
  <si>
    <t>Локальная смета №21.1-2007</t>
  </si>
  <si>
    <t>Приобретение оборудования и монтаж систем пожарной сигнализации и оповещения людей о пожаре</t>
  </si>
  <si>
    <t>Итого по главе 2:</t>
  </si>
  <si>
    <t>Глава 9 - Прочие работы и затраты</t>
  </si>
  <si>
    <t>Локальная смета №21.2-2007</t>
  </si>
  <si>
    <t>Пуско-наладочные работы по системам пожарной сигнализации и оповещения людей о пожаре
(80% от сметной стоимости по п. 4.102
МДС 81-35.2004)</t>
  </si>
  <si>
    <t>Итого по главе 9:</t>
  </si>
  <si>
    <t>Итого по главам 2, 9:</t>
  </si>
  <si>
    <t>Итого по сводному сметному расчету:</t>
  </si>
  <si>
    <t>Налог на добавленную стоимость</t>
  </si>
  <si>
    <t>Всего по сводному сметному расчету:</t>
  </si>
  <si>
    <t>в текущих ценах</t>
  </si>
  <si>
    <t>в том числе возвратных сумм ______________________________ руб.</t>
  </si>
  <si>
    <t>(ссылка на документ об утверждении)</t>
  </si>
  <si>
    <t>"___" __________________ 2007 г.</t>
  </si>
  <si>
    <t>Сводный сметный расчет стоимости строительства</t>
  </si>
  <si>
    <t>Система автоматической пожарной сигнализации и оповещения людей о пожаре в помещениях детской больницы №5
по адресу: г. Иваново, ул. полка Нормандия-Неман, д.82</t>
  </si>
  <si>
    <t>Составлен в ценах по состоянию на 2 квартал 2007 г.</t>
  </si>
  <si>
    <t>Заказчик ___________________________ /                                 /</t>
  </si>
  <si>
    <t>Директор ООО ТД "Альфа-Техно"</t>
  </si>
  <si>
    <t>__________________/Алексеев В. М./</t>
  </si>
  <si>
    <t>Директор ___________________________ /Алексеев В. М./</t>
  </si>
  <si>
    <t>Согласовано:</t>
  </si>
  <si>
    <t>с учетом индексации</t>
  </si>
  <si>
    <t>в цены 1-го квартала 2008 г.</t>
  </si>
  <si>
    <t xml:space="preserve">Сумма 625 006 </t>
  </si>
  <si>
    <t xml:space="preserve">___________________               </t>
  </si>
  <si>
    <t>МДС 81-35.2004 п. 4.102</t>
  </si>
  <si>
    <t xml:space="preserve"> учетом индексации</t>
  </si>
  <si>
    <t>в цены 1-го квартала 2008г. Сумма 48329 рублей</t>
  </si>
  <si>
    <t>_______________________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</si>
</sst>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&quot;р.&quot;"/>
    <numFmt numFmtId="174" formatCode="#,##0.00[$р.-419]"/>
    <numFmt numFmtId="175" formatCode="0.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0.00000"/>
    <numFmt numFmtId="183" formatCode="0.0%"/>
    <numFmt numFmtId="184" formatCode="#,##0.0&quot;р.&quot;"/>
    <numFmt numFmtId="185" formatCode="#,##0&quot;р.&quot;"/>
    <numFmt numFmtId="186" formatCode="0.000000"/>
    <numFmt numFmtId="187" formatCode="0.0000000"/>
    <numFmt numFmtId="188" formatCode="0.00000000"/>
    <numFmt numFmtId="189" formatCode="#,##0.0000"/>
    <numFmt numFmtId="190" formatCode="#,##0.000"/>
    <numFmt numFmtId="191" formatCode="#,##0.00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"/>
      <family val="0"/>
    </font>
    <font>
      <sz val="10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3" borderId="8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3" borderId="10" xfId="0" applyNumberFormat="1" applyFill="1" applyBorder="1" applyAlignment="1">
      <alignment vertical="center"/>
    </xf>
    <xf numFmtId="0" fontId="0" fillId="3" borderId="0" xfId="0" applyFill="1" applyAlignment="1">
      <alignment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0" borderId="9" xfId="0" applyBorder="1" applyAlignment="1">
      <alignment horizontal="left" indent="1"/>
    </xf>
    <xf numFmtId="49" fontId="0" fillId="0" borderId="5" xfId="0" applyNumberFormat="1" applyBorder="1" applyAlignment="1">
      <alignment horizontal="center" vertical="center"/>
    </xf>
    <xf numFmtId="4" fontId="0" fillId="3" borderId="13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1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9" xfId="0" applyNumberFormat="1" applyBorder="1" applyAlignment="1">
      <alignment/>
    </xf>
    <xf numFmtId="4" fontId="0" fillId="2" borderId="18" xfId="0" applyNumberFormat="1" applyFill="1" applyBorder="1" applyAlignment="1">
      <alignment/>
    </xf>
    <xf numFmtId="4" fontId="0" fillId="2" borderId="19" xfId="0" applyNumberFormat="1" applyFill="1" applyBorder="1" applyAlignment="1">
      <alignment/>
    </xf>
    <xf numFmtId="0" fontId="0" fillId="2" borderId="0" xfId="0" applyFill="1" applyAlignment="1">
      <alignment horizontal="center"/>
    </xf>
    <xf numFmtId="49" fontId="0" fillId="0" borderId="8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9" fontId="0" fillId="3" borderId="8" xfId="0" applyNumberForma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3" borderId="24" xfId="0" applyNumberFormat="1" applyFill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0" fillId="3" borderId="9" xfId="0" applyNumberFormat="1" applyFill="1" applyBorder="1" applyAlignment="1">
      <alignment vertical="center" wrapText="1"/>
    </xf>
    <xf numFmtId="4" fontId="0" fillId="3" borderId="9" xfId="0" applyNumberFormat="1" applyFill="1" applyBorder="1" applyAlignment="1">
      <alignment vertical="center"/>
    </xf>
    <xf numFmtId="4" fontId="0" fillId="3" borderId="12" xfId="0" applyNumberFormat="1" applyFill="1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4" fontId="0" fillId="3" borderId="26" xfId="0" applyNumberFormat="1" applyFill="1" applyBorder="1" applyAlignment="1">
      <alignment vertical="center"/>
    </xf>
    <xf numFmtId="4" fontId="0" fillId="3" borderId="11" xfId="0" applyNumberFormat="1" applyFill="1" applyBorder="1" applyAlignment="1">
      <alignment vertical="center"/>
    </xf>
    <xf numFmtId="4" fontId="0" fillId="3" borderId="27" xfId="0" applyNumberFormat="1" applyFill="1" applyBorder="1" applyAlignment="1">
      <alignment vertical="center"/>
    </xf>
    <xf numFmtId="4" fontId="0" fillId="3" borderId="3" xfId="0" applyNumberFormat="1" applyFill="1" applyBorder="1" applyAlignment="1">
      <alignment vertical="center"/>
    </xf>
    <xf numFmtId="4" fontId="0" fillId="3" borderId="4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" fontId="0" fillId="3" borderId="28" xfId="0" applyNumberFormat="1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4" fontId="0" fillId="3" borderId="29" xfId="0" applyNumberFormat="1" applyFill="1" applyBorder="1" applyAlignment="1">
      <alignment vertical="center"/>
    </xf>
    <xf numFmtId="4" fontId="0" fillId="3" borderId="30" xfId="0" applyNumberFormat="1" applyFill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 wrapText="1"/>
    </xf>
    <xf numFmtId="49" fontId="0" fillId="3" borderId="4" xfId="0" applyNumberForma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4" fontId="0" fillId="0" borderId="30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3" borderId="33" xfId="0" applyNumberFormat="1" applyFill="1" applyBorder="1" applyAlignment="1">
      <alignment vertical="center"/>
    </xf>
    <xf numFmtId="4" fontId="0" fillId="3" borderId="34" xfId="0" applyNumberFormat="1" applyFill="1" applyBorder="1" applyAlignment="1">
      <alignment vertical="center"/>
    </xf>
    <xf numFmtId="0" fontId="5" fillId="0" borderId="1" xfId="18" applyFont="1" applyBorder="1" applyAlignment="1">
      <alignment horizontal="center"/>
      <protection/>
    </xf>
    <xf numFmtId="49" fontId="5" fillId="0" borderId="1" xfId="18" applyNumberFormat="1" applyFont="1" applyFill="1" applyBorder="1" applyAlignment="1">
      <alignment horizontal="left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Border="1">
      <alignment/>
      <protection/>
    </xf>
    <xf numFmtId="0" fontId="5" fillId="0" borderId="8" xfId="18" applyFont="1" applyBorder="1" applyAlignment="1">
      <alignment horizontal="center"/>
      <protection/>
    </xf>
    <xf numFmtId="2" fontId="5" fillId="0" borderId="1" xfId="18" applyNumberFormat="1" applyFont="1" applyFill="1" applyBorder="1" applyAlignment="1">
      <alignment horizontal="right" vertical="center" wrapText="1"/>
      <protection/>
    </xf>
    <xf numFmtId="176" fontId="5" fillId="0" borderId="1" xfId="18" applyNumberFormat="1" applyFont="1" applyFill="1" applyBorder="1" applyAlignment="1">
      <alignment horizontal="right" vertical="center" wrapText="1"/>
      <protection/>
    </xf>
    <xf numFmtId="0" fontId="5" fillId="0" borderId="1" xfId="18" applyNumberFormat="1" applyFont="1" applyFill="1" applyBorder="1" applyAlignment="1">
      <alignment horizontal="right" vertical="center" wrapText="1"/>
      <protection/>
    </xf>
    <xf numFmtId="182" fontId="5" fillId="0" borderId="1" xfId="18" applyNumberFormat="1" applyFont="1" applyFill="1" applyBorder="1" applyAlignment="1">
      <alignment horizontal="right" vertical="center" wrapText="1"/>
      <protection/>
    </xf>
    <xf numFmtId="4" fontId="5" fillId="0" borderId="1" xfId="18" applyNumberFormat="1" applyFont="1" applyFill="1" applyBorder="1" applyAlignment="1">
      <alignment horizontal="right" vertical="center" wrapText="1"/>
      <protection/>
    </xf>
    <xf numFmtId="0" fontId="5" fillId="0" borderId="4" xfId="18" applyFont="1" applyBorder="1" applyAlignment="1">
      <alignment horizontal="center"/>
      <protection/>
    </xf>
    <xf numFmtId="49" fontId="5" fillId="0" borderId="4" xfId="18" applyNumberFormat="1" applyFont="1" applyFill="1" applyBorder="1" applyAlignment="1">
      <alignment horizontal="left" vertical="center" wrapText="1"/>
      <protection/>
    </xf>
    <xf numFmtId="0" fontId="5" fillId="0" borderId="4" xfId="18" applyFont="1" applyFill="1" applyBorder="1" applyAlignment="1">
      <alignment horizontal="center" vertical="center" wrapText="1"/>
      <protection/>
    </xf>
    <xf numFmtId="2" fontId="5" fillId="0" borderId="4" xfId="18" applyNumberFormat="1" applyFont="1" applyFill="1" applyBorder="1" applyAlignment="1">
      <alignment horizontal="right" vertical="center" wrapText="1"/>
      <protection/>
    </xf>
    <xf numFmtId="4" fontId="5" fillId="0" borderId="4" xfId="18" applyNumberFormat="1" applyFont="1" applyFill="1" applyBorder="1" applyAlignment="1">
      <alignment horizontal="right" vertical="center" wrapText="1"/>
      <protection/>
    </xf>
    <xf numFmtId="2" fontId="0" fillId="0" borderId="1" xfId="0" applyNumberFormat="1" applyBorder="1" applyAlignment="1">
      <alignment horizontal="center" vertical="center"/>
    </xf>
    <xf numFmtId="0" fontId="5" fillId="0" borderId="1" xfId="18" applyFont="1" applyBorder="1" applyAlignment="1">
      <alignment horizont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/>
      <protection/>
    </xf>
    <xf numFmtId="3" fontId="2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189" fontId="0" fillId="0" borderId="1" xfId="0" applyNumberFormat="1" applyBorder="1" applyAlignment="1">
      <alignment vertical="center"/>
    </xf>
    <xf numFmtId="0" fontId="5" fillId="0" borderId="24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4" xfId="18" applyFont="1" applyBorder="1">
      <alignment/>
      <protection/>
    </xf>
    <xf numFmtId="0" fontId="0" fillId="0" borderId="4" xfId="0" applyBorder="1" applyAlignment="1">
      <alignment horizontal="center" vertical="center"/>
    </xf>
    <xf numFmtId="4" fontId="0" fillId="3" borderId="32" xfId="0" applyNumberFormat="1" applyFill="1" applyBorder="1" applyAlignment="1">
      <alignment vertical="center"/>
    </xf>
    <xf numFmtId="190" fontId="0" fillId="0" borderId="1" xfId="0" applyNumberFormat="1" applyBorder="1" applyAlignment="1">
      <alignment vertical="center"/>
    </xf>
    <xf numFmtId="0" fontId="5" fillId="0" borderId="4" xfId="18" applyFont="1" applyBorder="1" applyAlignment="1">
      <alignment horizontal="center"/>
      <protection/>
    </xf>
    <xf numFmtId="2" fontId="0" fillId="0" borderId="1" xfId="0" applyNumberFormat="1" applyBorder="1" applyAlignment="1">
      <alignment vertical="center"/>
    </xf>
    <xf numFmtId="190" fontId="0" fillId="0" borderId="4" xfId="0" applyNumberFormat="1" applyBorder="1" applyAlignment="1">
      <alignment vertical="center"/>
    </xf>
    <xf numFmtId="0" fontId="5" fillId="0" borderId="28" xfId="18" applyFont="1" applyBorder="1" applyAlignment="1">
      <alignment horizontal="center"/>
      <protection/>
    </xf>
    <xf numFmtId="191" fontId="0" fillId="0" borderId="4" xfId="0" applyNumberFormat="1" applyBorder="1" applyAlignment="1">
      <alignment vertical="center"/>
    </xf>
    <xf numFmtId="0" fontId="5" fillId="0" borderId="17" xfId="18" applyFont="1" applyBorder="1" applyAlignment="1">
      <alignment horizontal="center"/>
      <protection/>
    </xf>
    <xf numFmtId="49" fontId="5" fillId="0" borderId="17" xfId="18" applyNumberFormat="1" applyFont="1" applyFill="1" applyBorder="1" applyAlignment="1">
      <alignment horizontal="left" vertical="center" wrapText="1"/>
      <protection/>
    </xf>
    <xf numFmtId="0" fontId="5" fillId="0" borderId="17" xfId="18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right"/>
      <protection/>
    </xf>
    <xf numFmtId="191" fontId="0" fillId="0" borderId="1" xfId="0" applyNumberFormat="1" applyBorder="1" applyAlignment="1">
      <alignment vertical="center"/>
    </xf>
    <xf numFmtId="2" fontId="5" fillId="0" borderId="17" xfId="18" applyNumberFormat="1" applyFont="1" applyFill="1" applyBorder="1" applyAlignment="1">
      <alignment horizontal="right" vertical="center" wrapText="1"/>
      <protection/>
    </xf>
    <xf numFmtId="4" fontId="5" fillId="0" borderId="17" xfId="18" applyNumberFormat="1" applyFont="1" applyFill="1" applyBorder="1" applyAlignment="1">
      <alignment horizontal="right" vertical="center" wrapText="1"/>
      <protection/>
    </xf>
    <xf numFmtId="4" fontId="5" fillId="0" borderId="1" xfId="18" applyNumberFormat="1" applyFont="1" applyBorder="1" applyAlignment="1">
      <alignment horizontal="right"/>
      <protection/>
    </xf>
    <xf numFmtId="49" fontId="5" fillId="0" borderId="1" xfId="18" applyNumberFormat="1" applyFont="1" applyBorder="1" applyAlignment="1">
      <alignment horizontal="center"/>
      <protection/>
    </xf>
    <xf numFmtId="0" fontId="5" fillId="0" borderId="33" xfId="18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4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2" fontId="0" fillId="0" borderId="4" xfId="0" applyNumberFormat="1" applyBorder="1" applyAlignment="1">
      <alignment horizontal="center" vertical="center"/>
    </xf>
    <xf numFmtId="9" fontId="0" fillId="0" borderId="17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3" borderId="22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3" fontId="2" fillId="3" borderId="2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3" borderId="9" xfId="0" applyNumberFormat="1" applyFont="1" applyFill="1" applyBorder="1" applyAlignment="1">
      <alignment horizontal="right" vertical="center"/>
    </xf>
    <xf numFmtId="3" fontId="0" fillId="3" borderId="2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right" vertical="center"/>
    </xf>
    <xf numFmtId="49" fontId="0" fillId="0" borderId="4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>
      <alignment vertical="center"/>
    </xf>
    <xf numFmtId="0" fontId="0" fillId="3" borderId="37" xfId="0" applyFill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0" fillId="2" borderId="0" xfId="0" applyFill="1" applyAlignment="1">
      <alignment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4" fontId="0" fillId="3" borderId="16" xfId="0" applyNumberFormat="1" applyFill="1" applyBorder="1" applyAlignment="1">
      <alignment vertical="center"/>
    </xf>
    <xf numFmtId="4" fontId="0" fillId="3" borderId="10" xfId="0" applyNumberFormat="1" applyFill="1" applyBorder="1" applyAlignment="1">
      <alignment vertical="center"/>
    </xf>
    <xf numFmtId="4" fontId="0" fillId="3" borderId="17" xfId="0" applyNumberFormat="1" applyFill="1" applyBorder="1" applyAlignment="1">
      <alignment vertical="center"/>
    </xf>
    <xf numFmtId="4" fontId="0" fillId="3" borderId="8" xfId="0" applyNumberFormat="1" applyFill="1" applyBorder="1" applyAlignment="1">
      <alignment vertic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49" fontId="0" fillId="0" borderId="1" xfId="0" applyNumberForma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1"/>
    </xf>
    <xf numFmtId="49" fontId="0" fillId="0" borderId="9" xfId="0" applyNumberFormat="1" applyBorder="1" applyAlignment="1">
      <alignment horizontal="left" vertical="center" indent="1"/>
    </xf>
    <xf numFmtId="0" fontId="0" fillId="3" borderId="44" xfId="0" applyFill="1" applyBorder="1" applyAlignment="1">
      <alignment horizontal="center"/>
    </xf>
    <xf numFmtId="0" fontId="0" fillId="2" borderId="0" xfId="0" applyFill="1" applyAlignment="1">
      <alignment horizontal="left"/>
    </xf>
    <xf numFmtId="49" fontId="0" fillId="0" borderId="4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" fontId="0" fillId="3" borderId="35" xfId="0" applyNumberFormat="1" applyFill="1" applyBorder="1" applyAlignment="1">
      <alignment vertical="center"/>
    </xf>
    <xf numFmtId="4" fontId="0" fillId="3" borderId="46" xfId="0" applyNumberFormat="1" applyFill="1" applyBorder="1" applyAlignment="1">
      <alignment vertical="center"/>
    </xf>
    <xf numFmtId="4" fontId="0" fillId="3" borderId="47" xfId="0" applyNumberFormat="1" applyFill="1" applyBorder="1" applyAlignment="1">
      <alignment vertical="center"/>
    </xf>
    <xf numFmtId="4" fontId="0" fillId="3" borderId="13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0" fontId="8" fillId="0" borderId="6" xfId="18" applyFont="1" applyBorder="1" applyAlignment="1">
      <alignment horizontal="left" indent="1"/>
      <protection/>
    </xf>
    <xf numFmtId="0" fontId="8" fillId="0" borderId="7" xfId="18" applyFont="1" applyBorder="1" applyAlignment="1">
      <alignment horizontal="left" indent="1"/>
      <protection/>
    </xf>
    <xf numFmtId="0" fontId="0" fillId="0" borderId="28" xfId="0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64" fontId="0" fillId="0" borderId="28" xfId="0" applyNumberFormat="1" applyBorder="1" applyAlignment="1">
      <alignment/>
    </xf>
    <xf numFmtId="164" fontId="0" fillId="0" borderId="18" xfId="0" applyNumberFormat="1" applyBorder="1" applyAlignment="1">
      <alignment/>
    </xf>
    <xf numFmtId="4" fontId="0" fillId="0" borderId="41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9" fontId="0" fillId="0" borderId="3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left" indent="1"/>
    </xf>
    <xf numFmtId="0" fontId="0" fillId="0" borderId="28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0" fillId="0" borderId="2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3" xfId="0" applyFont="1" applyBorder="1" applyAlignment="1">
      <alignment horizontal="left" indent="1"/>
    </xf>
    <xf numFmtId="0" fontId="2" fillId="0" borderId="50" xfId="0" applyFont="1" applyBorder="1" applyAlignment="1">
      <alignment horizontal="left" indent="1"/>
    </xf>
    <xf numFmtId="0" fontId="2" fillId="0" borderId="31" xfId="0" applyFont="1" applyBorder="1" applyAlignment="1">
      <alignment horizontal="left" inden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48" xfId="0" applyBorder="1" applyAlignment="1">
      <alignment horizontal="left" indent="2"/>
    </xf>
    <xf numFmtId="0" fontId="0" fillId="3" borderId="0" xfId="0" applyFill="1" applyAlignment="1">
      <alignment horizontal="center"/>
    </xf>
    <xf numFmtId="4" fontId="0" fillId="3" borderId="51" xfId="0" applyNumberFormat="1" applyFill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3" borderId="32" xfId="0" applyNumberFormat="1" applyFill="1" applyBorder="1" applyAlignment="1">
      <alignment vertical="center"/>
    </xf>
    <xf numFmtId="4" fontId="0" fillId="3" borderId="29" xfId="0" applyNumberFormat="1" applyFill="1" applyBorder="1" applyAlignment="1">
      <alignment vertical="center"/>
    </xf>
    <xf numFmtId="4" fontId="0" fillId="3" borderId="30" xfId="0" applyNumberFormat="1" applyFill="1" applyBorder="1" applyAlignment="1">
      <alignment vertical="center"/>
    </xf>
    <xf numFmtId="49" fontId="0" fillId="0" borderId="28" xfId="0" applyNumberFormat="1" applyBorder="1" applyAlignment="1">
      <alignment horizontal="left" vertical="center" indent="1"/>
    </xf>
    <xf numFmtId="49" fontId="0" fillId="0" borderId="18" xfId="0" applyNumberFormat="1" applyBorder="1" applyAlignment="1">
      <alignment horizontal="left" vertical="center" indent="1"/>
    </xf>
    <xf numFmtId="49" fontId="2" fillId="0" borderId="33" xfId="0" applyNumberFormat="1" applyFont="1" applyBorder="1" applyAlignment="1">
      <alignment horizontal="left" vertical="center" indent="1"/>
    </xf>
    <xf numFmtId="49" fontId="2" fillId="0" borderId="31" xfId="0" applyNumberFormat="1" applyFont="1" applyBorder="1" applyAlignment="1">
      <alignment horizontal="left" vertical="center" indent="1"/>
    </xf>
    <xf numFmtId="49" fontId="0" fillId="0" borderId="48" xfId="0" applyNumberFormat="1" applyBorder="1" applyAlignment="1">
      <alignment horizontal="left" vertical="center" indent="1"/>
    </xf>
    <xf numFmtId="49" fontId="2" fillId="0" borderId="50" xfId="0" applyNumberFormat="1" applyFont="1" applyBorder="1" applyAlignment="1">
      <alignment horizontal="left" vertical="center" indent="1"/>
    </xf>
    <xf numFmtId="0" fontId="2" fillId="0" borderId="47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0" fillId="0" borderId="28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47" xfId="0" applyNumberFormat="1" applyBorder="1" applyAlignment="1">
      <alignment/>
    </xf>
    <xf numFmtId="0" fontId="0" fillId="0" borderId="52" xfId="0" applyNumberFormat="1" applyBorder="1" applyAlignment="1">
      <alignment/>
    </xf>
    <xf numFmtId="4" fontId="0" fillId="0" borderId="43" xfId="0" applyNumberFormat="1" applyBorder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0" fillId="3" borderId="53" xfId="0" applyFill="1" applyBorder="1" applyAlignment="1">
      <alignment horizontal="left" vertical="top" indent="1"/>
    </xf>
    <xf numFmtId="49" fontId="2" fillId="3" borderId="36" xfId="0" applyNumberFormat="1" applyFont="1" applyFill="1" applyBorder="1" applyAlignment="1">
      <alignment vertical="center" wrapText="1"/>
    </xf>
    <xf numFmtId="49" fontId="2" fillId="3" borderId="25" xfId="0" applyNumberFormat="1" applyFont="1" applyFill="1" applyBorder="1" applyAlignment="1">
      <alignment vertical="center" wrapText="1"/>
    </xf>
    <xf numFmtId="0" fontId="0" fillId="3" borderId="54" xfId="0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left" wrapText="1" indent="1"/>
    </xf>
    <xf numFmtId="0" fontId="2" fillId="0" borderId="41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49" fontId="2" fillId="3" borderId="33" xfId="0" applyNumberFormat="1" applyFont="1" applyFill="1" applyBorder="1" applyAlignment="1">
      <alignment vertical="center" wrapText="1"/>
    </xf>
    <xf numFmtId="49" fontId="2" fillId="3" borderId="31" xfId="0" applyNumberFormat="1" applyFont="1" applyFill="1" applyBorder="1" applyAlignment="1">
      <alignment vertical="center" wrapText="1"/>
    </xf>
    <xf numFmtId="49" fontId="2" fillId="3" borderId="9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0" fillId="0" borderId="55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Смета образец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view="pageBreakPreview" zoomScaleSheetLayoutView="100" workbookViewId="0" topLeftCell="C217">
      <selection activeCell="C262" sqref="C262"/>
    </sheetView>
  </sheetViews>
  <sheetFormatPr defaultColWidth="9.00390625" defaultRowHeight="12.75"/>
  <cols>
    <col min="1" max="1" width="4.625" style="0" customWidth="1"/>
    <col min="2" max="2" width="11.25390625" style="0" customWidth="1"/>
    <col min="3" max="3" width="50.00390625" style="0" customWidth="1"/>
    <col min="5" max="11" width="12.00390625" style="0" customWidth="1"/>
  </cols>
  <sheetData>
    <row r="1" spans="1:13" ht="12.75">
      <c r="A1" s="16"/>
      <c r="B1" s="16"/>
      <c r="C1" s="22"/>
      <c r="D1" s="16"/>
      <c r="E1" s="23"/>
      <c r="F1" s="16"/>
      <c r="G1" s="16"/>
      <c r="H1" s="206" t="s">
        <v>34</v>
      </c>
      <c r="I1" s="206"/>
      <c r="J1" s="206"/>
      <c r="K1" s="206"/>
      <c r="L1" s="2"/>
      <c r="M1" s="2"/>
    </row>
    <row r="2" spans="1:13" ht="12.75">
      <c r="A2" s="16"/>
      <c r="B2" s="16"/>
      <c r="C2" s="22"/>
      <c r="D2" s="16"/>
      <c r="E2" s="23"/>
      <c r="F2" s="16"/>
      <c r="G2" s="16"/>
      <c r="H2" s="249" t="s">
        <v>284</v>
      </c>
      <c r="I2" s="249"/>
      <c r="J2" s="249"/>
      <c r="K2" s="249"/>
      <c r="L2" s="2"/>
      <c r="M2" s="2"/>
    </row>
    <row r="3" spans="1:13" ht="24" customHeight="1">
      <c r="A3" s="16"/>
      <c r="B3" s="16"/>
      <c r="C3" s="22"/>
      <c r="D3" s="16"/>
      <c r="E3" s="23"/>
      <c r="F3" s="16"/>
      <c r="G3" s="16"/>
      <c r="H3" s="249" t="s">
        <v>285</v>
      </c>
      <c r="I3" s="249"/>
      <c r="J3" s="249"/>
      <c r="K3" s="249"/>
      <c r="L3" s="2"/>
      <c r="M3" s="2"/>
    </row>
    <row r="4" spans="1:13" ht="15.75" customHeight="1">
      <c r="A4" s="16"/>
      <c r="B4" s="16"/>
      <c r="C4" s="22"/>
      <c r="D4" s="16"/>
      <c r="E4" s="23"/>
      <c r="F4" s="16"/>
      <c r="G4" s="16"/>
      <c r="H4" s="249" t="s">
        <v>179</v>
      </c>
      <c r="I4" s="249"/>
      <c r="J4" s="249"/>
      <c r="K4" s="249"/>
      <c r="L4" s="2"/>
      <c r="M4" s="2"/>
    </row>
    <row r="5" spans="1:13" ht="12.75">
      <c r="A5" s="206" t="s">
        <v>231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"/>
      <c r="M5" s="2"/>
    </row>
    <row r="6" spans="1:13" ht="12.75" customHeight="1">
      <c r="A6" s="207" t="s">
        <v>241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"/>
      <c r="M6" s="2"/>
    </row>
    <row r="7" spans="1:13" ht="12.75" customHeight="1">
      <c r="A7" s="210" t="s">
        <v>232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"/>
      <c r="M7" s="2"/>
    </row>
    <row r="8" spans="1:13" ht="12.75" customHeight="1">
      <c r="A8" s="208"/>
      <c r="B8" s="208"/>
      <c r="C8" s="208"/>
      <c r="D8" s="209" t="s">
        <v>29</v>
      </c>
      <c r="E8" s="209"/>
      <c r="F8" s="209"/>
      <c r="G8" s="27">
        <f>K244/1000</f>
        <v>625.00588</v>
      </c>
      <c r="H8" s="16" t="s">
        <v>59</v>
      </c>
      <c r="I8" s="208"/>
      <c r="J8" s="208"/>
      <c r="K8" s="208"/>
      <c r="L8" s="2"/>
      <c r="M8" s="2"/>
    </row>
    <row r="9" spans="1:13" ht="12.75">
      <c r="A9" s="208"/>
      <c r="B9" s="208"/>
      <c r="C9" s="208"/>
      <c r="D9" s="209" t="s">
        <v>30</v>
      </c>
      <c r="E9" s="209"/>
      <c r="F9" s="209"/>
      <c r="G9" s="28">
        <f>F17+F19+F26+F28+F35+F48+F50+F67+F69+F82+F84+F105+F127+F129+F139+F149+F156+F163+F170+F178</f>
        <v>1894.942</v>
      </c>
      <c r="H9" s="16" t="s">
        <v>60</v>
      </c>
      <c r="I9" s="208"/>
      <c r="J9" s="208"/>
      <c r="K9" s="208"/>
      <c r="L9" s="2"/>
      <c r="M9" s="2"/>
    </row>
    <row r="10" spans="1:13" ht="12.75">
      <c r="A10" s="208"/>
      <c r="B10" s="208"/>
      <c r="C10" s="208"/>
      <c r="D10" s="209" t="s">
        <v>31</v>
      </c>
      <c r="E10" s="209"/>
      <c r="F10" s="209"/>
      <c r="G10" s="27">
        <f>K237/1000</f>
        <v>129.843</v>
      </c>
      <c r="H10" s="16" t="s">
        <v>59</v>
      </c>
      <c r="I10" s="208"/>
      <c r="J10" s="208"/>
      <c r="K10" s="208"/>
      <c r="L10" s="2"/>
      <c r="M10" s="2"/>
    </row>
    <row r="11" spans="1:13" ht="13.5" thickBot="1">
      <c r="A11" s="208" t="s">
        <v>230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"/>
      <c r="M11" s="2"/>
    </row>
    <row r="12" spans="1:13" ht="13.5" thickBot="1">
      <c r="A12" s="184" t="s">
        <v>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6"/>
      <c r="L12" s="2"/>
      <c r="M12" s="2"/>
    </row>
    <row r="13" spans="1:13" ht="13.5" customHeight="1" thickBot="1">
      <c r="A13" s="194" t="s">
        <v>0</v>
      </c>
      <c r="B13" s="194" t="s">
        <v>175</v>
      </c>
      <c r="C13" s="194" t="s">
        <v>82</v>
      </c>
      <c r="D13" s="194" t="s">
        <v>1</v>
      </c>
      <c r="E13" s="192" t="s">
        <v>83</v>
      </c>
      <c r="F13" s="193"/>
      <c r="G13" s="194" t="s">
        <v>84</v>
      </c>
      <c r="H13" s="192" t="s">
        <v>2</v>
      </c>
      <c r="I13" s="196"/>
      <c r="J13" s="196"/>
      <c r="K13" s="193"/>
      <c r="L13" s="2"/>
      <c r="M13" s="2"/>
    </row>
    <row r="14" spans="1:13" ht="51.75" customHeight="1" thickBot="1">
      <c r="A14" s="195"/>
      <c r="B14" s="195"/>
      <c r="C14" s="195"/>
      <c r="D14" s="195"/>
      <c r="E14" s="34" t="s">
        <v>85</v>
      </c>
      <c r="F14" s="34" t="s">
        <v>86</v>
      </c>
      <c r="G14" s="195"/>
      <c r="H14" s="49" t="s">
        <v>176</v>
      </c>
      <c r="I14" s="49" t="s">
        <v>177</v>
      </c>
      <c r="J14" s="49" t="s">
        <v>178</v>
      </c>
      <c r="K14" s="49" t="s">
        <v>180</v>
      </c>
      <c r="L14" s="2"/>
      <c r="M14" s="2"/>
    </row>
    <row r="15" spans="1:13" ht="13.5" thickBo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8">
        <v>7</v>
      </c>
      <c r="H15" s="6">
        <v>8</v>
      </c>
      <c r="I15" s="55">
        <v>9</v>
      </c>
      <c r="J15" s="7">
        <v>10</v>
      </c>
      <c r="K15" s="8">
        <v>11</v>
      </c>
      <c r="L15" s="2"/>
      <c r="M15" s="2"/>
    </row>
    <row r="16" spans="1:13" ht="52.5" customHeight="1">
      <c r="A16" s="179">
        <v>1</v>
      </c>
      <c r="B16" s="50" t="s">
        <v>181</v>
      </c>
      <c r="C16" s="57" t="s">
        <v>233</v>
      </c>
      <c r="D16" s="24" t="s">
        <v>3</v>
      </c>
      <c r="E16" s="13"/>
      <c r="F16" s="98">
        <v>21</v>
      </c>
      <c r="G16" s="61"/>
      <c r="H16" s="62"/>
      <c r="I16" s="59"/>
      <c r="J16" s="58"/>
      <c r="K16" s="63"/>
      <c r="L16" s="2"/>
      <c r="M16" s="2"/>
    </row>
    <row r="17" spans="1:13" ht="12.75">
      <c r="A17" s="169"/>
      <c r="B17" s="171"/>
      <c r="C17" s="66" t="s">
        <v>87</v>
      </c>
      <c r="D17" s="9" t="s">
        <v>60</v>
      </c>
      <c r="E17" s="176">
        <v>1.13</v>
      </c>
      <c r="F17" s="176">
        <f>E17*F16</f>
        <v>23.729999999999997</v>
      </c>
      <c r="G17" s="199">
        <v>49.76</v>
      </c>
      <c r="H17" s="180">
        <f>G17*F17</f>
        <v>1180.8048</v>
      </c>
      <c r="I17" s="182"/>
      <c r="J17" s="182"/>
      <c r="K17" s="197"/>
      <c r="L17" s="2"/>
      <c r="M17" s="2"/>
    </row>
    <row r="18" spans="1:13" ht="12.75">
      <c r="A18" s="169"/>
      <c r="B18" s="172"/>
      <c r="C18" s="66" t="s">
        <v>88</v>
      </c>
      <c r="D18" s="94">
        <v>4</v>
      </c>
      <c r="E18" s="176"/>
      <c r="F18" s="176"/>
      <c r="G18" s="200"/>
      <c r="H18" s="181"/>
      <c r="I18" s="183"/>
      <c r="J18" s="183"/>
      <c r="K18" s="198"/>
      <c r="L18" s="2"/>
      <c r="M18" s="2"/>
    </row>
    <row r="19" spans="1:13" ht="12.75">
      <c r="A19" s="169"/>
      <c r="B19" s="172"/>
      <c r="C19" s="66" t="s">
        <v>104</v>
      </c>
      <c r="D19" s="9" t="s">
        <v>60</v>
      </c>
      <c r="E19" s="176">
        <v>0.08</v>
      </c>
      <c r="F19" s="176">
        <f>E19*F16</f>
        <v>1.68</v>
      </c>
      <c r="G19" s="199">
        <v>57.18</v>
      </c>
      <c r="H19" s="180"/>
      <c r="I19" s="182">
        <f>G19*F19</f>
        <v>96.0624</v>
      </c>
      <c r="J19" s="182"/>
      <c r="K19" s="197"/>
      <c r="L19" s="2"/>
      <c r="M19" s="2"/>
    </row>
    <row r="20" spans="1:13" ht="12.75">
      <c r="A20" s="169"/>
      <c r="B20" s="173"/>
      <c r="C20" s="66" t="s">
        <v>88</v>
      </c>
      <c r="D20" s="94">
        <v>5</v>
      </c>
      <c r="E20" s="176"/>
      <c r="F20" s="176"/>
      <c r="G20" s="200"/>
      <c r="H20" s="181"/>
      <c r="I20" s="183"/>
      <c r="J20" s="183"/>
      <c r="K20" s="198"/>
      <c r="L20" s="2"/>
      <c r="M20" s="2"/>
    </row>
    <row r="21" spans="1:13" ht="12.75">
      <c r="A21" s="169"/>
      <c r="B21" s="43" t="s">
        <v>182</v>
      </c>
      <c r="C21" s="66" t="s">
        <v>105</v>
      </c>
      <c r="D21" s="56" t="s">
        <v>183</v>
      </c>
      <c r="E21" s="10">
        <v>0.04</v>
      </c>
      <c r="F21" s="52">
        <f>E21*F16</f>
        <v>0.84</v>
      </c>
      <c r="G21" s="68">
        <v>408.06</v>
      </c>
      <c r="H21" s="69"/>
      <c r="I21" s="67"/>
      <c r="J21" s="67">
        <f>G21*F21</f>
        <v>342.7704</v>
      </c>
      <c r="K21" s="32"/>
      <c r="L21" s="2"/>
      <c r="M21" s="2"/>
    </row>
    <row r="22" spans="1:13" ht="12.75">
      <c r="A22" s="169"/>
      <c r="B22" s="43" t="s">
        <v>184</v>
      </c>
      <c r="C22" s="66" t="s">
        <v>106</v>
      </c>
      <c r="D22" s="56" t="s">
        <v>183</v>
      </c>
      <c r="E22" s="10">
        <v>0.04</v>
      </c>
      <c r="F22" s="52">
        <f>E22*F16</f>
        <v>0.84</v>
      </c>
      <c r="G22" s="68">
        <v>333.46</v>
      </c>
      <c r="H22" s="69"/>
      <c r="I22" s="67"/>
      <c r="J22" s="67">
        <f>G22*F22</f>
        <v>280.10639999999995</v>
      </c>
      <c r="K22" s="32"/>
      <c r="L22" s="2"/>
      <c r="M22" s="2"/>
    </row>
    <row r="23" spans="1:13" ht="12.75">
      <c r="A23" s="169"/>
      <c r="B23" s="43" t="s">
        <v>163</v>
      </c>
      <c r="C23" s="66" t="s">
        <v>185</v>
      </c>
      <c r="D23" s="56" t="s">
        <v>93</v>
      </c>
      <c r="E23" s="10">
        <v>0.06</v>
      </c>
      <c r="F23" s="52">
        <f>E23*F16</f>
        <v>1.26</v>
      </c>
      <c r="G23" s="68">
        <v>22.6</v>
      </c>
      <c r="H23" s="69"/>
      <c r="I23" s="67"/>
      <c r="J23" s="67"/>
      <c r="K23" s="32">
        <f>G23*F23</f>
        <v>28.476000000000003</v>
      </c>
      <c r="L23" s="2"/>
      <c r="M23" s="2"/>
    </row>
    <row r="24" spans="1:13" ht="13.5" thickBot="1">
      <c r="A24" s="170"/>
      <c r="B24" s="72" t="s">
        <v>187</v>
      </c>
      <c r="C24" s="73" t="s">
        <v>186</v>
      </c>
      <c r="D24" s="74" t="s">
        <v>4</v>
      </c>
      <c r="E24" s="75">
        <v>0.02</v>
      </c>
      <c r="F24" s="76">
        <f>E24*F16</f>
        <v>0.42</v>
      </c>
      <c r="G24" s="77">
        <v>50</v>
      </c>
      <c r="H24" s="64"/>
      <c r="I24" s="65"/>
      <c r="J24" s="65"/>
      <c r="K24" s="78">
        <f>G24*F24</f>
        <v>21</v>
      </c>
      <c r="L24" s="2"/>
      <c r="M24" s="2"/>
    </row>
    <row r="25" spans="1:13" ht="52.5" customHeight="1">
      <c r="A25" s="179">
        <v>2</v>
      </c>
      <c r="B25" s="50" t="s">
        <v>188</v>
      </c>
      <c r="C25" s="57" t="s">
        <v>189</v>
      </c>
      <c r="D25" s="24" t="s">
        <v>3</v>
      </c>
      <c r="E25" s="13"/>
      <c r="F25" s="98">
        <v>2</v>
      </c>
      <c r="G25" s="61"/>
      <c r="H25" s="62"/>
      <c r="I25" s="59"/>
      <c r="J25" s="58"/>
      <c r="K25" s="63"/>
      <c r="L25" s="2"/>
      <c r="M25" s="2"/>
    </row>
    <row r="26" spans="1:13" ht="12.75">
      <c r="A26" s="169"/>
      <c r="B26" s="171"/>
      <c r="C26" s="47" t="s">
        <v>87</v>
      </c>
      <c r="D26" s="56" t="s">
        <v>60</v>
      </c>
      <c r="E26" s="177">
        <v>1.13</v>
      </c>
      <c r="F26" s="177">
        <f>E26*F25</f>
        <v>2.26</v>
      </c>
      <c r="G26" s="199">
        <v>49.76</v>
      </c>
      <c r="H26" s="180">
        <f>G26*F26</f>
        <v>112.45759999999999</v>
      </c>
      <c r="I26" s="182"/>
      <c r="J26" s="182"/>
      <c r="K26" s="197"/>
      <c r="L26" s="2"/>
      <c r="M26" s="2"/>
    </row>
    <row r="27" spans="1:13" ht="12.75">
      <c r="A27" s="169"/>
      <c r="B27" s="172"/>
      <c r="C27" s="47" t="s">
        <v>88</v>
      </c>
      <c r="D27" s="60">
        <v>4</v>
      </c>
      <c r="E27" s="178"/>
      <c r="F27" s="178"/>
      <c r="G27" s="200"/>
      <c r="H27" s="181"/>
      <c r="I27" s="183"/>
      <c r="J27" s="183"/>
      <c r="K27" s="198"/>
      <c r="L27" s="2"/>
      <c r="M27" s="2"/>
    </row>
    <row r="28" spans="1:13" ht="12.75">
      <c r="A28" s="169"/>
      <c r="B28" s="172"/>
      <c r="C28" s="47" t="s">
        <v>104</v>
      </c>
      <c r="D28" s="56" t="s">
        <v>60</v>
      </c>
      <c r="E28" s="177">
        <v>0.08</v>
      </c>
      <c r="F28" s="177">
        <f>E28*F25</f>
        <v>0.16</v>
      </c>
      <c r="G28" s="199">
        <v>57.18</v>
      </c>
      <c r="H28" s="180"/>
      <c r="I28" s="182">
        <f>G28*F28</f>
        <v>9.1488</v>
      </c>
      <c r="J28" s="182"/>
      <c r="K28" s="197"/>
      <c r="L28" s="2"/>
      <c r="M28" s="2"/>
    </row>
    <row r="29" spans="1:13" ht="12.75">
      <c r="A29" s="169"/>
      <c r="B29" s="173"/>
      <c r="C29" s="47" t="s">
        <v>88</v>
      </c>
      <c r="D29" s="60">
        <v>5</v>
      </c>
      <c r="E29" s="178"/>
      <c r="F29" s="178"/>
      <c r="G29" s="200"/>
      <c r="H29" s="181"/>
      <c r="I29" s="183"/>
      <c r="J29" s="183"/>
      <c r="K29" s="198"/>
      <c r="L29" s="2"/>
      <c r="M29" s="2"/>
    </row>
    <row r="30" spans="1:13" ht="12.75">
      <c r="A30" s="169"/>
      <c r="B30" s="43" t="s">
        <v>182</v>
      </c>
      <c r="C30" s="66" t="s">
        <v>105</v>
      </c>
      <c r="D30" s="56" t="s">
        <v>183</v>
      </c>
      <c r="E30" s="10">
        <v>0.04</v>
      </c>
      <c r="F30" s="52">
        <f>E30*F25</f>
        <v>0.08</v>
      </c>
      <c r="G30" s="68">
        <v>408.06</v>
      </c>
      <c r="H30" s="69"/>
      <c r="I30" s="67"/>
      <c r="J30" s="67">
        <f>G30*F30</f>
        <v>32.644800000000004</v>
      </c>
      <c r="K30" s="32"/>
      <c r="L30" s="2"/>
      <c r="M30" s="2"/>
    </row>
    <row r="31" spans="1:13" ht="12.75">
      <c r="A31" s="169"/>
      <c r="B31" s="43" t="s">
        <v>184</v>
      </c>
      <c r="C31" s="66" t="s">
        <v>106</v>
      </c>
      <c r="D31" s="56" t="s">
        <v>183</v>
      </c>
      <c r="E31" s="10">
        <v>0.04</v>
      </c>
      <c r="F31" s="52">
        <f>E31*F25</f>
        <v>0.08</v>
      </c>
      <c r="G31" s="68">
        <v>333.46</v>
      </c>
      <c r="H31" s="69"/>
      <c r="I31" s="67"/>
      <c r="J31" s="67">
        <f>G31*F31</f>
        <v>26.6768</v>
      </c>
      <c r="K31" s="32"/>
      <c r="L31" s="2"/>
      <c r="M31" s="2"/>
    </row>
    <row r="32" spans="1:13" ht="12.75">
      <c r="A32" s="169"/>
      <c r="B32" s="43" t="s">
        <v>163</v>
      </c>
      <c r="C32" s="66" t="s">
        <v>185</v>
      </c>
      <c r="D32" s="56" t="s">
        <v>93</v>
      </c>
      <c r="E32" s="10">
        <v>0.06</v>
      </c>
      <c r="F32" s="52">
        <f>E32*F25</f>
        <v>0.12</v>
      </c>
      <c r="G32" s="68">
        <v>22.6</v>
      </c>
      <c r="H32" s="69"/>
      <c r="I32" s="67"/>
      <c r="J32" s="67"/>
      <c r="K32" s="32">
        <f>G32*F32</f>
        <v>2.712</v>
      </c>
      <c r="L32" s="2"/>
      <c r="M32" s="2"/>
    </row>
    <row r="33" spans="1:13" ht="13.5" thickBot="1">
      <c r="A33" s="170"/>
      <c r="B33" s="72" t="s">
        <v>187</v>
      </c>
      <c r="C33" s="73" t="s">
        <v>186</v>
      </c>
      <c r="D33" s="74" t="s">
        <v>4</v>
      </c>
      <c r="E33" s="75">
        <v>0.12</v>
      </c>
      <c r="F33" s="76">
        <f>E33*F25</f>
        <v>0.24</v>
      </c>
      <c r="G33" s="77">
        <v>50</v>
      </c>
      <c r="H33" s="64"/>
      <c r="I33" s="65"/>
      <c r="J33" s="65"/>
      <c r="K33" s="78">
        <f>G33*F33</f>
        <v>12</v>
      </c>
      <c r="L33" s="2"/>
      <c r="M33" s="2"/>
    </row>
    <row r="34" spans="1:13" ht="28.5" customHeight="1">
      <c r="A34" s="179">
        <v>3</v>
      </c>
      <c r="B34" s="50" t="s">
        <v>190</v>
      </c>
      <c r="C34" s="57" t="s">
        <v>61</v>
      </c>
      <c r="D34" s="24" t="s">
        <v>3</v>
      </c>
      <c r="E34" s="13"/>
      <c r="F34" s="98">
        <v>3</v>
      </c>
      <c r="G34" s="61"/>
      <c r="H34" s="62"/>
      <c r="I34" s="58"/>
      <c r="J34" s="58"/>
      <c r="K34" s="63"/>
      <c r="L34" s="2"/>
      <c r="M34" s="2"/>
    </row>
    <row r="35" spans="1:13" ht="12.75">
      <c r="A35" s="169"/>
      <c r="B35" s="171"/>
      <c r="C35" s="47" t="s">
        <v>87</v>
      </c>
      <c r="D35" s="56" t="s">
        <v>60</v>
      </c>
      <c r="E35" s="177">
        <v>18.5</v>
      </c>
      <c r="F35" s="177">
        <f>E35*F34</f>
        <v>55.5</v>
      </c>
      <c r="G35" s="199">
        <v>49.76</v>
      </c>
      <c r="H35" s="180">
        <f>G35*F35</f>
        <v>2761.68</v>
      </c>
      <c r="I35" s="182"/>
      <c r="J35" s="182"/>
      <c r="K35" s="197"/>
      <c r="L35" s="2"/>
      <c r="M35" s="2"/>
    </row>
    <row r="36" spans="1:13" ht="12.75">
      <c r="A36" s="169"/>
      <c r="B36" s="173"/>
      <c r="C36" s="47" t="s">
        <v>88</v>
      </c>
      <c r="D36" s="60">
        <v>4</v>
      </c>
      <c r="E36" s="178"/>
      <c r="F36" s="178"/>
      <c r="G36" s="200"/>
      <c r="H36" s="181"/>
      <c r="I36" s="183"/>
      <c r="J36" s="183"/>
      <c r="K36" s="198"/>
      <c r="L36" s="2"/>
      <c r="M36" s="2"/>
    </row>
    <row r="37" spans="1:13" ht="12.75">
      <c r="A37" s="169"/>
      <c r="B37" s="79" t="s">
        <v>91</v>
      </c>
      <c r="C37" s="80" t="s">
        <v>92</v>
      </c>
      <c r="D37" s="79" t="s">
        <v>93</v>
      </c>
      <c r="E37" s="84">
        <v>0.11</v>
      </c>
      <c r="F37" s="84">
        <f>E37*F34</f>
        <v>0.33</v>
      </c>
      <c r="G37" s="88">
        <v>140</v>
      </c>
      <c r="H37" s="15"/>
      <c r="I37" s="12"/>
      <c r="J37" s="12"/>
      <c r="K37" s="32">
        <f>G37*F37</f>
        <v>46.2</v>
      </c>
      <c r="L37" s="2"/>
      <c r="M37" s="2"/>
    </row>
    <row r="38" spans="1:13" ht="12.75">
      <c r="A38" s="169"/>
      <c r="B38" s="79" t="s">
        <v>126</v>
      </c>
      <c r="C38" s="80" t="s">
        <v>127</v>
      </c>
      <c r="D38" s="79" t="s">
        <v>3</v>
      </c>
      <c r="E38" s="84">
        <v>11</v>
      </c>
      <c r="F38" s="84">
        <f>E38*F34</f>
        <v>33</v>
      </c>
      <c r="G38" s="88">
        <v>12</v>
      </c>
      <c r="H38" s="15"/>
      <c r="I38" s="12"/>
      <c r="J38" s="12"/>
      <c r="K38" s="32">
        <f aca="true" t="shared" si="0" ref="K38:K46">G38*F38</f>
        <v>396</v>
      </c>
      <c r="L38" s="2"/>
      <c r="M38" s="2"/>
    </row>
    <row r="39" spans="1:13" ht="12.75">
      <c r="A39" s="169"/>
      <c r="B39" s="79" t="s">
        <v>128</v>
      </c>
      <c r="C39" s="80" t="s">
        <v>129</v>
      </c>
      <c r="D39" s="79" t="s">
        <v>191</v>
      </c>
      <c r="E39" s="84">
        <v>0.01</v>
      </c>
      <c r="F39" s="84">
        <f>E39*F34</f>
        <v>0.03</v>
      </c>
      <c r="G39" s="88">
        <v>50</v>
      </c>
      <c r="H39" s="15"/>
      <c r="I39" s="12"/>
      <c r="J39" s="12"/>
      <c r="K39" s="32">
        <f t="shared" si="0"/>
        <v>1.5</v>
      </c>
      <c r="L39" s="2"/>
      <c r="M39" s="2"/>
    </row>
    <row r="40" spans="1:13" ht="12.75">
      <c r="A40" s="169"/>
      <c r="B40" s="79" t="s">
        <v>130</v>
      </c>
      <c r="C40" s="80" t="s">
        <v>131</v>
      </c>
      <c r="D40" s="79" t="s">
        <v>3</v>
      </c>
      <c r="E40" s="84">
        <v>1</v>
      </c>
      <c r="F40" s="84">
        <f>E40*F34</f>
        <v>3</v>
      </c>
      <c r="G40" s="88">
        <v>3</v>
      </c>
      <c r="H40" s="15"/>
      <c r="I40" s="12"/>
      <c r="J40" s="12"/>
      <c r="K40" s="32">
        <f t="shared" si="0"/>
        <v>9</v>
      </c>
      <c r="L40" s="2"/>
      <c r="M40" s="2"/>
    </row>
    <row r="41" spans="1:13" ht="12.75">
      <c r="A41" s="169"/>
      <c r="B41" s="79" t="s">
        <v>132</v>
      </c>
      <c r="C41" s="80" t="s">
        <v>133</v>
      </c>
      <c r="D41" s="79" t="s">
        <v>103</v>
      </c>
      <c r="E41" s="85">
        <v>0.0264</v>
      </c>
      <c r="F41" s="85">
        <f>E41*F34</f>
        <v>0.07919999999999999</v>
      </c>
      <c r="G41" s="88">
        <v>200</v>
      </c>
      <c r="H41" s="15"/>
      <c r="I41" s="12"/>
      <c r="J41" s="12"/>
      <c r="K41" s="32">
        <f t="shared" si="0"/>
        <v>15.839999999999998</v>
      </c>
      <c r="L41" s="2"/>
      <c r="M41" s="2"/>
    </row>
    <row r="42" spans="1:13" ht="12.75">
      <c r="A42" s="169"/>
      <c r="B42" s="79" t="s">
        <v>134</v>
      </c>
      <c r="C42" s="80" t="s">
        <v>135</v>
      </c>
      <c r="D42" s="79" t="s">
        <v>93</v>
      </c>
      <c r="E42" s="84">
        <v>0.07</v>
      </c>
      <c r="F42" s="84">
        <f>E42*F34</f>
        <v>0.21000000000000002</v>
      </c>
      <c r="G42" s="88">
        <v>70</v>
      </c>
      <c r="H42" s="15"/>
      <c r="I42" s="12"/>
      <c r="J42" s="12"/>
      <c r="K42" s="32">
        <f t="shared" si="0"/>
        <v>14.700000000000001</v>
      </c>
      <c r="L42" s="2"/>
      <c r="M42" s="2"/>
    </row>
    <row r="43" spans="1:13" ht="12.75">
      <c r="A43" s="169"/>
      <c r="B43" s="79" t="s">
        <v>136</v>
      </c>
      <c r="C43" s="80" t="s">
        <v>137</v>
      </c>
      <c r="D43" s="79" t="s">
        <v>192</v>
      </c>
      <c r="E43" s="85">
        <v>0.0224</v>
      </c>
      <c r="F43" s="85">
        <f>E43*F34</f>
        <v>0.0672</v>
      </c>
      <c r="G43" s="88">
        <v>1300</v>
      </c>
      <c r="H43" s="15"/>
      <c r="I43" s="12"/>
      <c r="J43" s="12"/>
      <c r="K43" s="32">
        <f t="shared" si="0"/>
        <v>87.36</v>
      </c>
      <c r="L43" s="2"/>
      <c r="M43" s="2"/>
    </row>
    <row r="44" spans="1:13" ht="12.75">
      <c r="A44" s="169"/>
      <c r="B44" s="79" t="s">
        <v>138</v>
      </c>
      <c r="C44" s="80" t="s">
        <v>139</v>
      </c>
      <c r="D44" s="79" t="s">
        <v>98</v>
      </c>
      <c r="E44" s="87">
        <v>0.00025</v>
      </c>
      <c r="F44" s="87">
        <f>E44*F34</f>
        <v>0.00075</v>
      </c>
      <c r="G44" s="88">
        <v>30000</v>
      </c>
      <c r="H44" s="15"/>
      <c r="I44" s="12"/>
      <c r="J44" s="12"/>
      <c r="K44" s="32">
        <f t="shared" si="0"/>
        <v>22.5</v>
      </c>
      <c r="L44" s="2"/>
      <c r="M44" s="2"/>
    </row>
    <row r="45" spans="1:13" ht="12.75">
      <c r="A45" s="169"/>
      <c r="B45" s="79" t="s">
        <v>140</v>
      </c>
      <c r="C45" s="80" t="s">
        <v>141</v>
      </c>
      <c r="D45" s="83" t="s">
        <v>98</v>
      </c>
      <c r="E45" s="87">
        <v>0.00015</v>
      </c>
      <c r="F45" s="87">
        <f>E45*F34</f>
        <v>0.00045</v>
      </c>
      <c r="G45" s="88">
        <v>15000</v>
      </c>
      <c r="H45" s="15"/>
      <c r="I45" s="12"/>
      <c r="J45" s="12"/>
      <c r="K45" s="32">
        <f t="shared" si="0"/>
        <v>6.75</v>
      </c>
      <c r="L45" s="2"/>
      <c r="M45" s="2"/>
    </row>
    <row r="46" spans="1:13" ht="13.5" thickBot="1">
      <c r="A46" s="170"/>
      <c r="B46" s="89" t="s">
        <v>142</v>
      </c>
      <c r="C46" s="90" t="s">
        <v>143</v>
      </c>
      <c r="D46" s="91" t="s">
        <v>93</v>
      </c>
      <c r="E46" s="92">
        <v>0.07</v>
      </c>
      <c r="F46" s="92">
        <f>E46*F34</f>
        <v>0.21000000000000002</v>
      </c>
      <c r="G46" s="93">
        <v>89</v>
      </c>
      <c r="H46" s="70"/>
      <c r="I46" s="71"/>
      <c r="J46" s="71"/>
      <c r="K46" s="78">
        <f t="shared" si="0"/>
        <v>18.69</v>
      </c>
      <c r="L46" s="2"/>
      <c r="M46" s="2"/>
    </row>
    <row r="47" spans="1:13" ht="41.25" customHeight="1">
      <c r="A47" s="179">
        <v>4</v>
      </c>
      <c r="B47" s="50" t="s">
        <v>193</v>
      </c>
      <c r="C47" s="51" t="s">
        <v>242</v>
      </c>
      <c r="D47" s="101" t="s">
        <v>103</v>
      </c>
      <c r="E47" s="13"/>
      <c r="F47" s="99">
        <v>12.8</v>
      </c>
      <c r="G47" s="61"/>
      <c r="H47" s="62"/>
      <c r="I47" s="58"/>
      <c r="J47" s="58"/>
      <c r="K47" s="63"/>
      <c r="L47" s="2"/>
      <c r="M47" s="2"/>
    </row>
    <row r="48" spans="1:13" ht="12.75">
      <c r="A48" s="169"/>
      <c r="B48" s="171"/>
      <c r="C48" s="66" t="s">
        <v>87</v>
      </c>
      <c r="D48" s="9" t="s">
        <v>60</v>
      </c>
      <c r="E48" s="176">
        <v>23.8</v>
      </c>
      <c r="F48" s="176">
        <f>E48*F47</f>
        <v>304.64000000000004</v>
      </c>
      <c r="G48" s="199">
        <v>48.57</v>
      </c>
      <c r="H48" s="180">
        <f>G48*F48</f>
        <v>14796.364800000003</v>
      </c>
      <c r="I48" s="182"/>
      <c r="J48" s="182"/>
      <c r="K48" s="197"/>
      <c r="L48" s="2"/>
      <c r="M48" s="2"/>
    </row>
    <row r="49" spans="1:13" ht="12.75">
      <c r="A49" s="169"/>
      <c r="B49" s="172"/>
      <c r="C49" s="66" t="s">
        <v>88</v>
      </c>
      <c r="D49" s="94">
        <v>3.8</v>
      </c>
      <c r="E49" s="176"/>
      <c r="F49" s="176"/>
      <c r="G49" s="200"/>
      <c r="H49" s="181"/>
      <c r="I49" s="183"/>
      <c r="J49" s="183"/>
      <c r="K49" s="198"/>
      <c r="L49" s="2"/>
      <c r="M49" s="2"/>
    </row>
    <row r="50" spans="1:13" ht="12.75">
      <c r="A50" s="169"/>
      <c r="B50" s="172"/>
      <c r="C50" s="66" t="s">
        <v>104</v>
      </c>
      <c r="D50" s="9" t="s">
        <v>60</v>
      </c>
      <c r="E50" s="176">
        <v>16</v>
      </c>
      <c r="F50" s="176">
        <f>E50*F47</f>
        <v>204.8</v>
      </c>
      <c r="G50" s="199">
        <v>57.18</v>
      </c>
      <c r="H50" s="180"/>
      <c r="I50" s="182">
        <f>G50*F50</f>
        <v>11710.464</v>
      </c>
      <c r="J50" s="182"/>
      <c r="K50" s="197"/>
      <c r="L50" s="2"/>
      <c r="M50" s="2"/>
    </row>
    <row r="51" spans="1:13" ht="12.75">
      <c r="A51" s="169"/>
      <c r="B51" s="173"/>
      <c r="C51" s="66" t="s">
        <v>88</v>
      </c>
      <c r="D51" s="94">
        <v>5</v>
      </c>
      <c r="E51" s="176"/>
      <c r="F51" s="176"/>
      <c r="G51" s="200"/>
      <c r="H51" s="181"/>
      <c r="I51" s="183"/>
      <c r="J51" s="183"/>
      <c r="K51" s="198"/>
      <c r="L51" s="2"/>
      <c r="M51" s="2"/>
    </row>
    <row r="52" spans="1:13" ht="12.75">
      <c r="A52" s="169"/>
      <c r="B52" s="48" t="s">
        <v>182</v>
      </c>
      <c r="C52" s="66" t="s">
        <v>105</v>
      </c>
      <c r="D52" s="9" t="s">
        <v>183</v>
      </c>
      <c r="E52" s="11">
        <v>0.11</v>
      </c>
      <c r="F52" s="11">
        <f>E52*F47</f>
        <v>1.4080000000000001</v>
      </c>
      <c r="G52" s="68">
        <v>408.06</v>
      </c>
      <c r="H52" s="69"/>
      <c r="I52" s="67"/>
      <c r="J52" s="67">
        <f>G52*F52</f>
        <v>574.54848</v>
      </c>
      <c r="K52" s="32"/>
      <c r="L52" s="2"/>
      <c r="M52" s="2"/>
    </row>
    <row r="53" spans="1:13" ht="12.75">
      <c r="A53" s="169"/>
      <c r="B53" s="48" t="s">
        <v>184</v>
      </c>
      <c r="C53" s="66" t="s">
        <v>106</v>
      </c>
      <c r="D53" s="9" t="s">
        <v>183</v>
      </c>
      <c r="E53" s="11">
        <v>0.11</v>
      </c>
      <c r="F53" s="11">
        <f>E53*F47</f>
        <v>1.4080000000000001</v>
      </c>
      <c r="G53" s="68">
        <v>333.46</v>
      </c>
      <c r="H53" s="69"/>
      <c r="I53" s="67"/>
      <c r="J53" s="67">
        <f>G53*F53</f>
        <v>469.51168</v>
      </c>
      <c r="K53" s="32"/>
      <c r="L53" s="2"/>
      <c r="M53" s="2"/>
    </row>
    <row r="54" spans="1:13" ht="12.75">
      <c r="A54" s="169"/>
      <c r="B54" s="48" t="s">
        <v>195</v>
      </c>
      <c r="C54" s="66" t="s">
        <v>194</v>
      </c>
      <c r="D54" s="9" t="s">
        <v>183</v>
      </c>
      <c r="E54" s="11">
        <v>15.8</v>
      </c>
      <c r="F54" s="11">
        <f>E54*F47</f>
        <v>202.24</v>
      </c>
      <c r="G54" s="68">
        <v>92.1</v>
      </c>
      <c r="H54" s="69"/>
      <c r="I54" s="67"/>
      <c r="J54" s="67">
        <f>G54*F54</f>
        <v>18626.304</v>
      </c>
      <c r="K54" s="32"/>
      <c r="L54" s="2"/>
      <c r="M54" s="2"/>
    </row>
    <row r="55" spans="1:13" ht="12.75">
      <c r="A55" s="169"/>
      <c r="B55" s="48" t="s">
        <v>196</v>
      </c>
      <c r="C55" s="66" t="s">
        <v>149</v>
      </c>
      <c r="D55" s="9" t="s">
        <v>183</v>
      </c>
      <c r="E55" s="11">
        <v>2.7</v>
      </c>
      <c r="F55" s="11">
        <f>E55*F47</f>
        <v>34.56</v>
      </c>
      <c r="G55" s="68">
        <v>15.45</v>
      </c>
      <c r="H55" s="69"/>
      <c r="I55" s="67"/>
      <c r="J55" s="67">
        <f>G55*F55</f>
        <v>533.952</v>
      </c>
      <c r="K55" s="32"/>
      <c r="L55" s="2"/>
      <c r="M55" s="2"/>
    </row>
    <row r="56" spans="1:13" ht="12.75">
      <c r="A56" s="169"/>
      <c r="B56" s="48" t="s">
        <v>197</v>
      </c>
      <c r="C56" s="66" t="s">
        <v>107</v>
      </c>
      <c r="D56" s="9" t="s">
        <v>183</v>
      </c>
      <c r="E56" s="11">
        <v>4.84</v>
      </c>
      <c r="F56" s="11">
        <f>E56*F47</f>
        <v>61.952</v>
      </c>
      <c r="G56" s="68">
        <v>5</v>
      </c>
      <c r="H56" s="69"/>
      <c r="I56" s="67"/>
      <c r="J56" s="67">
        <f>G56*F56</f>
        <v>309.76</v>
      </c>
      <c r="K56" s="32"/>
      <c r="L56" s="2"/>
      <c r="M56" s="2"/>
    </row>
    <row r="57" spans="1:13" ht="12.75">
      <c r="A57" s="169"/>
      <c r="B57" s="95" t="s">
        <v>108</v>
      </c>
      <c r="C57" s="80" t="s">
        <v>109</v>
      </c>
      <c r="D57" s="9" t="s">
        <v>198</v>
      </c>
      <c r="E57" s="11">
        <v>1.18</v>
      </c>
      <c r="F57" s="11">
        <f>E57*F47</f>
        <v>15.104</v>
      </c>
      <c r="G57" s="31">
        <v>40</v>
      </c>
      <c r="H57" s="15"/>
      <c r="I57" s="12"/>
      <c r="J57" s="12"/>
      <c r="K57" s="32">
        <f>G57*F57</f>
        <v>604.16</v>
      </c>
      <c r="L57" s="2"/>
      <c r="M57" s="2"/>
    </row>
    <row r="58" spans="1:13" ht="12.75">
      <c r="A58" s="169"/>
      <c r="B58" s="95" t="s">
        <v>110</v>
      </c>
      <c r="C58" s="80" t="s">
        <v>111</v>
      </c>
      <c r="D58" s="9" t="s">
        <v>3</v>
      </c>
      <c r="E58" s="11">
        <v>18</v>
      </c>
      <c r="F58" s="11">
        <f>E58*F47</f>
        <v>230.4</v>
      </c>
      <c r="G58" s="31">
        <v>2.5</v>
      </c>
      <c r="H58" s="15"/>
      <c r="I58" s="12"/>
      <c r="J58" s="12"/>
      <c r="K58" s="32">
        <f aca="true" t="shared" si="1" ref="K58:K65">G58*F58</f>
        <v>576</v>
      </c>
      <c r="L58" s="2"/>
      <c r="M58" s="2"/>
    </row>
    <row r="59" spans="1:13" ht="12.75">
      <c r="A59" s="169"/>
      <c r="B59" s="97" t="s">
        <v>112</v>
      </c>
      <c r="C59" s="80" t="s">
        <v>113</v>
      </c>
      <c r="D59" s="9" t="s">
        <v>198</v>
      </c>
      <c r="E59" s="11">
        <v>6.7</v>
      </c>
      <c r="F59" s="11">
        <f>E59*F47</f>
        <v>85.76</v>
      </c>
      <c r="G59" s="31">
        <v>2</v>
      </c>
      <c r="H59" s="15"/>
      <c r="I59" s="12"/>
      <c r="J59" s="12"/>
      <c r="K59" s="32">
        <f t="shared" si="1"/>
        <v>171.52</v>
      </c>
      <c r="L59" s="2"/>
      <c r="M59" s="2"/>
    </row>
    <row r="60" spans="1:13" ht="12.75">
      <c r="A60" s="169"/>
      <c r="B60" s="97" t="s">
        <v>114</v>
      </c>
      <c r="C60" s="80" t="s">
        <v>115</v>
      </c>
      <c r="D60" s="9" t="s">
        <v>198</v>
      </c>
      <c r="E60" s="11">
        <v>1</v>
      </c>
      <c r="F60" s="11">
        <f>E60*F47</f>
        <v>12.8</v>
      </c>
      <c r="G60" s="31">
        <v>10</v>
      </c>
      <c r="H60" s="15"/>
      <c r="I60" s="12"/>
      <c r="J60" s="12"/>
      <c r="K60" s="32">
        <f t="shared" si="1"/>
        <v>128</v>
      </c>
      <c r="L60" s="2"/>
      <c r="M60" s="2"/>
    </row>
    <row r="61" spans="1:13" ht="12.75">
      <c r="A61" s="169"/>
      <c r="B61" s="97" t="s">
        <v>116</v>
      </c>
      <c r="C61" s="80" t="s">
        <v>117</v>
      </c>
      <c r="D61" s="9" t="s">
        <v>98</v>
      </c>
      <c r="E61" s="100">
        <v>0.0021</v>
      </c>
      <c r="F61" s="100">
        <f>E61*F47</f>
        <v>0.02688</v>
      </c>
      <c r="G61" s="31">
        <v>37950.2</v>
      </c>
      <c r="H61" s="15"/>
      <c r="I61" s="12"/>
      <c r="J61" s="12"/>
      <c r="K61" s="32">
        <f t="shared" si="1"/>
        <v>1020.101376</v>
      </c>
      <c r="L61" s="2"/>
      <c r="M61" s="2"/>
    </row>
    <row r="62" spans="1:13" ht="12.75">
      <c r="A62" s="169"/>
      <c r="B62" s="97" t="s">
        <v>118</v>
      </c>
      <c r="C62" s="80" t="s">
        <v>119</v>
      </c>
      <c r="D62" s="9" t="s">
        <v>93</v>
      </c>
      <c r="E62" s="11">
        <v>0.96</v>
      </c>
      <c r="F62" s="11">
        <f>E62*F47</f>
        <v>12.288</v>
      </c>
      <c r="G62" s="31">
        <v>40.04</v>
      </c>
      <c r="H62" s="15"/>
      <c r="I62" s="12"/>
      <c r="J62" s="12"/>
      <c r="K62" s="32">
        <f t="shared" si="1"/>
        <v>492.01152</v>
      </c>
      <c r="L62" s="2"/>
      <c r="M62" s="2"/>
    </row>
    <row r="63" spans="1:13" ht="12.75">
      <c r="A63" s="169"/>
      <c r="B63" s="97" t="s">
        <v>120</v>
      </c>
      <c r="C63" s="80" t="s">
        <v>121</v>
      </c>
      <c r="D63" s="9" t="s">
        <v>93</v>
      </c>
      <c r="E63" s="11">
        <v>0.2</v>
      </c>
      <c r="F63" s="11">
        <f>E63*F47</f>
        <v>2.5600000000000005</v>
      </c>
      <c r="G63" s="31">
        <v>35.04</v>
      </c>
      <c r="H63" s="15"/>
      <c r="I63" s="12"/>
      <c r="J63" s="12"/>
      <c r="K63" s="32">
        <f t="shared" si="1"/>
        <v>89.70240000000001</v>
      </c>
      <c r="L63" s="2"/>
      <c r="M63" s="2"/>
    </row>
    <row r="64" spans="1:13" ht="12.75">
      <c r="A64" s="169"/>
      <c r="B64" s="97" t="s">
        <v>122</v>
      </c>
      <c r="C64" s="80" t="s">
        <v>123</v>
      </c>
      <c r="D64" s="9" t="s">
        <v>198</v>
      </c>
      <c r="E64" s="11">
        <v>13.4</v>
      </c>
      <c r="F64" s="11">
        <f>E64*F47</f>
        <v>171.52</v>
      </c>
      <c r="G64" s="31">
        <v>30</v>
      </c>
      <c r="H64" s="15"/>
      <c r="I64" s="12"/>
      <c r="J64" s="12"/>
      <c r="K64" s="32">
        <f t="shared" si="1"/>
        <v>5145.6</v>
      </c>
      <c r="L64" s="2"/>
      <c r="M64" s="2"/>
    </row>
    <row r="65" spans="1:13" ht="13.5" thickBot="1">
      <c r="A65" s="170"/>
      <c r="B65" s="102" t="s">
        <v>124</v>
      </c>
      <c r="C65" s="103" t="s">
        <v>125</v>
      </c>
      <c r="D65" s="104" t="s">
        <v>198</v>
      </c>
      <c r="E65" s="14">
        <v>13.4</v>
      </c>
      <c r="F65" s="14">
        <f>E65*F47</f>
        <v>171.52</v>
      </c>
      <c r="G65" s="105">
        <v>50</v>
      </c>
      <c r="H65" s="70"/>
      <c r="I65" s="71"/>
      <c r="J65" s="71"/>
      <c r="K65" s="78">
        <f t="shared" si="1"/>
        <v>8576</v>
      </c>
      <c r="L65" s="2"/>
      <c r="M65" s="2"/>
    </row>
    <row r="66" spans="1:13" ht="28.5" customHeight="1">
      <c r="A66" s="179">
        <v>5</v>
      </c>
      <c r="B66" s="50" t="s">
        <v>205</v>
      </c>
      <c r="C66" s="51" t="s">
        <v>206</v>
      </c>
      <c r="D66" s="101" t="s">
        <v>103</v>
      </c>
      <c r="E66" s="13"/>
      <c r="F66" s="99">
        <v>34.6</v>
      </c>
      <c r="G66" s="61"/>
      <c r="H66" s="62"/>
      <c r="I66" s="58"/>
      <c r="J66" s="58"/>
      <c r="K66" s="63"/>
      <c r="L66" s="2"/>
      <c r="M66" s="2"/>
    </row>
    <row r="67" spans="1:13" ht="12.75">
      <c r="A67" s="169"/>
      <c r="B67" s="171"/>
      <c r="C67" s="66" t="s">
        <v>87</v>
      </c>
      <c r="D67" s="9" t="s">
        <v>60</v>
      </c>
      <c r="E67" s="176">
        <v>5.61</v>
      </c>
      <c r="F67" s="176">
        <f>E67*F66</f>
        <v>194.10600000000002</v>
      </c>
      <c r="G67" s="199">
        <v>48.57</v>
      </c>
      <c r="H67" s="180">
        <f>G67*F67</f>
        <v>9427.728420000001</v>
      </c>
      <c r="I67" s="182"/>
      <c r="J67" s="182"/>
      <c r="K67" s="197"/>
      <c r="L67" s="2"/>
      <c r="M67" s="2"/>
    </row>
    <row r="68" spans="1:13" ht="12.75">
      <c r="A68" s="169"/>
      <c r="B68" s="172"/>
      <c r="C68" s="66" t="s">
        <v>88</v>
      </c>
      <c r="D68" s="94">
        <v>3.8</v>
      </c>
      <c r="E68" s="176"/>
      <c r="F68" s="176"/>
      <c r="G68" s="200"/>
      <c r="H68" s="181"/>
      <c r="I68" s="183"/>
      <c r="J68" s="183"/>
      <c r="K68" s="198"/>
      <c r="L68" s="2"/>
      <c r="M68" s="2"/>
    </row>
    <row r="69" spans="1:13" ht="12.75">
      <c r="A69" s="169"/>
      <c r="B69" s="172"/>
      <c r="C69" s="66" t="s">
        <v>104</v>
      </c>
      <c r="D69" s="9" t="s">
        <v>60</v>
      </c>
      <c r="E69" s="176">
        <v>0.02</v>
      </c>
      <c r="F69" s="176">
        <f>E69*F66</f>
        <v>0.6920000000000001</v>
      </c>
      <c r="G69" s="199">
        <v>57.18</v>
      </c>
      <c r="H69" s="180"/>
      <c r="I69" s="182">
        <f>G69*F69</f>
        <v>39.568560000000005</v>
      </c>
      <c r="J69" s="182"/>
      <c r="K69" s="197"/>
      <c r="L69" s="2"/>
      <c r="M69" s="2"/>
    </row>
    <row r="70" spans="1:13" ht="12.75">
      <c r="A70" s="169"/>
      <c r="B70" s="173"/>
      <c r="C70" s="66" t="s">
        <v>88</v>
      </c>
      <c r="D70" s="94">
        <v>5</v>
      </c>
      <c r="E70" s="176"/>
      <c r="F70" s="176"/>
      <c r="G70" s="200"/>
      <c r="H70" s="181"/>
      <c r="I70" s="183"/>
      <c r="J70" s="183"/>
      <c r="K70" s="198"/>
      <c r="L70" s="2"/>
      <c r="M70" s="2"/>
    </row>
    <row r="71" spans="1:13" ht="12.75">
      <c r="A71" s="169"/>
      <c r="B71" s="48" t="s">
        <v>182</v>
      </c>
      <c r="C71" s="66" t="s">
        <v>105</v>
      </c>
      <c r="D71" s="9" t="s">
        <v>183</v>
      </c>
      <c r="E71" s="11">
        <v>0.01</v>
      </c>
      <c r="F71" s="11">
        <f>E71*F66</f>
        <v>0.34600000000000003</v>
      </c>
      <c r="G71" s="68">
        <v>408.06</v>
      </c>
      <c r="H71" s="69"/>
      <c r="I71" s="67"/>
      <c r="J71" s="67">
        <f>G71*F71</f>
        <v>141.18876</v>
      </c>
      <c r="K71" s="32"/>
      <c r="L71" s="2"/>
      <c r="M71" s="2"/>
    </row>
    <row r="72" spans="1:13" ht="12.75">
      <c r="A72" s="169"/>
      <c r="B72" s="48" t="s">
        <v>184</v>
      </c>
      <c r="C72" s="66" t="s">
        <v>106</v>
      </c>
      <c r="D72" s="9" t="s">
        <v>183</v>
      </c>
      <c r="E72" s="11">
        <v>0.01</v>
      </c>
      <c r="F72" s="11">
        <f>E72*F66</f>
        <v>0.34600000000000003</v>
      </c>
      <c r="G72" s="68">
        <v>333.46</v>
      </c>
      <c r="H72" s="69"/>
      <c r="I72" s="67"/>
      <c r="J72" s="67">
        <f>G72*F72</f>
        <v>115.37716</v>
      </c>
      <c r="K72" s="32"/>
      <c r="L72" s="2"/>
      <c r="M72" s="2"/>
    </row>
    <row r="73" spans="1:13" ht="12.75">
      <c r="A73" s="169"/>
      <c r="B73" s="112" t="s">
        <v>165</v>
      </c>
      <c r="C73" s="113" t="s">
        <v>166</v>
      </c>
      <c r="D73" s="114" t="s">
        <v>98</v>
      </c>
      <c r="E73" s="87">
        <v>0.00043</v>
      </c>
      <c r="F73" s="116">
        <f>E73*F66</f>
        <v>0.014878</v>
      </c>
      <c r="G73" s="118">
        <v>3276</v>
      </c>
      <c r="H73" s="15"/>
      <c r="I73" s="12"/>
      <c r="J73" s="12"/>
      <c r="K73" s="32">
        <f>G73*F73</f>
        <v>48.740328000000005</v>
      </c>
      <c r="L73" s="2"/>
      <c r="M73" s="2"/>
    </row>
    <row r="74" spans="1:13" ht="12.75">
      <c r="A74" s="169"/>
      <c r="B74" s="79" t="s">
        <v>110</v>
      </c>
      <c r="C74" s="113" t="s">
        <v>111</v>
      </c>
      <c r="D74" s="114" t="s">
        <v>3</v>
      </c>
      <c r="E74" s="84">
        <v>12.2</v>
      </c>
      <c r="F74" s="108">
        <f>E74*F66</f>
        <v>422.12</v>
      </c>
      <c r="G74" s="88">
        <v>2.5</v>
      </c>
      <c r="H74" s="15"/>
      <c r="I74" s="12"/>
      <c r="J74" s="12"/>
      <c r="K74" s="32">
        <f aca="true" t="shared" si="2" ref="K74:K80">G74*F74</f>
        <v>1055.3</v>
      </c>
      <c r="L74" s="2"/>
      <c r="M74" s="2"/>
    </row>
    <row r="75" spans="1:13" ht="12.75">
      <c r="A75" s="169"/>
      <c r="B75" s="79" t="s">
        <v>99</v>
      </c>
      <c r="C75" s="80" t="s">
        <v>100</v>
      </c>
      <c r="D75" s="81" t="s">
        <v>93</v>
      </c>
      <c r="E75" s="84">
        <v>0.16</v>
      </c>
      <c r="F75" s="108">
        <f>E75*F66</f>
        <v>5.5360000000000005</v>
      </c>
      <c r="G75" s="119">
        <v>146</v>
      </c>
      <c r="H75" s="15"/>
      <c r="I75" s="12"/>
      <c r="J75" s="12"/>
      <c r="K75" s="32">
        <f t="shared" si="2"/>
        <v>808.2560000000001</v>
      </c>
      <c r="L75" s="2"/>
      <c r="M75" s="2"/>
    </row>
    <row r="76" spans="1:13" ht="12.75">
      <c r="A76" s="169"/>
      <c r="B76" s="112" t="s">
        <v>167</v>
      </c>
      <c r="C76" s="113" t="s">
        <v>168</v>
      </c>
      <c r="D76" s="112" t="s">
        <v>191</v>
      </c>
      <c r="E76" s="117">
        <v>0.31</v>
      </c>
      <c r="F76" s="108">
        <f>E76*F66</f>
        <v>10.726</v>
      </c>
      <c r="G76" s="118">
        <v>993</v>
      </c>
      <c r="H76" s="15"/>
      <c r="I76" s="12"/>
      <c r="J76" s="12"/>
      <c r="K76" s="32">
        <f t="shared" si="2"/>
        <v>10650.918000000001</v>
      </c>
      <c r="L76" s="2"/>
      <c r="M76" s="2"/>
    </row>
    <row r="77" spans="1:13" ht="12.75">
      <c r="A77" s="169"/>
      <c r="B77" s="79" t="s">
        <v>169</v>
      </c>
      <c r="C77" s="80" t="s">
        <v>170</v>
      </c>
      <c r="D77" s="112" t="s">
        <v>191</v>
      </c>
      <c r="E77" s="84">
        <v>0.05</v>
      </c>
      <c r="F77" s="108">
        <f>E77*F66</f>
        <v>1.7300000000000002</v>
      </c>
      <c r="G77" s="88">
        <v>250</v>
      </c>
      <c r="H77" s="15"/>
      <c r="I77" s="12"/>
      <c r="J77" s="12"/>
      <c r="K77" s="32">
        <f t="shared" si="2"/>
        <v>432.50000000000006</v>
      </c>
      <c r="L77" s="2"/>
      <c r="M77" s="2"/>
    </row>
    <row r="78" spans="1:13" ht="12.75">
      <c r="A78" s="169"/>
      <c r="B78" s="79" t="s">
        <v>145</v>
      </c>
      <c r="C78" s="80" t="s">
        <v>146</v>
      </c>
      <c r="D78" s="112" t="s">
        <v>198</v>
      </c>
      <c r="E78" s="84">
        <v>0.8</v>
      </c>
      <c r="F78" s="108">
        <f>E78*F66</f>
        <v>27.680000000000003</v>
      </c>
      <c r="G78" s="88">
        <v>3</v>
      </c>
      <c r="H78" s="15"/>
      <c r="I78" s="12"/>
      <c r="J78" s="12"/>
      <c r="K78" s="32">
        <f t="shared" si="2"/>
        <v>83.04</v>
      </c>
      <c r="L78" s="2"/>
      <c r="M78" s="2"/>
    </row>
    <row r="79" spans="1:13" ht="12.75">
      <c r="A79" s="169"/>
      <c r="B79" s="79" t="s">
        <v>128</v>
      </c>
      <c r="C79" s="80" t="s">
        <v>129</v>
      </c>
      <c r="D79" s="112" t="s">
        <v>191</v>
      </c>
      <c r="E79" s="86">
        <v>0.002</v>
      </c>
      <c r="F79" s="106">
        <f>E79*F66</f>
        <v>0.0692</v>
      </c>
      <c r="G79" s="88">
        <v>50</v>
      </c>
      <c r="H79" s="15"/>
      <c r="I79" s="12"/>
      <c r="J79" s="12"/>
      <c r="K79" s="32">
        <f t="shared" si="2"/>
        <v>3.46</v>
      </c>
      <c r="L79" s="2"/>
      <c r="M79" s="2"/>
    </row>
    <row r="80" spans="1:13" ht="13.5" thickBot="1">
      <c r="A80" s="170"/>
      <c r="B80" s="79" t="s">
        <v>158</v>
      </c>
      <c r="C80" s="82" t="s">
        <v>159</v>
      </c>
      <c r="D80" s="79" t="s">
        <v>93</v>
      </c>
      <c r="E80" s="115">
        <v>0.02</v>
      </c>
      <c r="F80" s="14">
        <f>E80*F66</f>
        <v>0.6920000000000001</v>
      </c>
      <c r="G80" s="119">
        <v>40</v>
      </c>
      <c r="H80" s="70"/>
      <c r="I80" s="71"/>
      <c r="J80" s="71"/>
      <c r="K80" s="78">
        <f t="shared" si="2"/>
        <v>27.680000000000003</v>
      </c>
      <c r="L80" s="2"/>
      <c r="M80" s="2"/>
    </row>
    <row r="81" spans="1:13" ht="28.5" customHeight="1">
      <c r="A81" s="179">
        <v>6</v>
      </c>
      <c r="B81" s="50" t="s">
        <v>199</v>
      </c>
      <c r="C81" s="51" t="s">
        <v>200</v>
      </c>
      <c r="D81" s="24" t="s">
        <v>3</v>
      </c>
      <c r="E81" s="13"/>
      <c r="F81" s="98">
        <v>28</v>
      </c>
      <c r="G81" s="61"/>
      <c r="H81" s="62"/>
      <c r="I81" s="58"/>
      <c r="J81" s="58"/>
      <c r="K81" s="63"/>
      <c r="L81" s="2"/>
      <c r="M81" s="2"/>
    </row>
    <row r="82" spans="1:13" ht="12.75">
      <c r="A82" s="169"/>
      <c r="B82" s="171"/>
      <c r="C82" s="66" t="s">
        <v>87</v>
      </c>
      <c r="D82" s="9" t="s">
        <v>60</v>
      </c>
      <c r="E82" s="176">
        <v>2.03</v>
      </c>
      <c r="F82" s="176">
        <f>E82*F81</f>
        <v>56.839999999999996</v>
      </c>
      <c r="G82" s="199">
        <v>51.24</v>
      </c>
      <c r="H82" s="180">
        <f>G82*F82</f>
        <v>2912.4816</v>
      </c>
      <c r="I82" s="182"/>
      <c r="J82" s="182"/>
      <c r="K82" s="197"/>
      <c r="L82" s="2"/>
      <c r="M82" s="2"/>
    </row>
    <row r="83" spans="1:13" ht="12.75">
      <c r="A83" s="169"/>
      <c r="B83" s="172"/>
      <c r="C83" s="66" t="s">
        <v>88</v>
      </c>
      <c r="D83" s="94">
        <v>4.2</v>
      </c>
      <c r="E83" s="176"/>
      <c r="F83" s="176"/>
      <c r="G83" s="200"/>
      <c r="H83" s="181"/>
      <c r="I83" s="183"/>
      <c r="J83" s="183"/>
      <c r="K83" s="198"/>
      <c r="L83" s="2"/>
      <c r="M83" s="2"/>
    </row>
    <row r="84" spans="1:13" ht="12.75">
      <c r="A84" s="169"/>
      <c r="B84" s="172"/>
      <c r="C84" s="66" t="s">
        <v>104</v>
      </c>
      <c r="D84" s="9" t="s">
        <v>60</v>
      </c>
      <c r="E84" s="176">
        <v>0.01</v>
      </c>
      <c r="F84" s="176">
        <f>E84*F81</f>
        <v>0.28</v>
      </c>
      <c r="G84" s="199">
        <v>57.18</v>
      </c>
      <c r="H84" s="180"/>
      <c r="I84" s="182">
        <f>G84*F84</f>
        <v>16.0104</v>
      </c>
      <c r="J84" s="182"/>
      <c r="K84" s="197"/>
      <c r="L84" s="2"/>
      <c r="M84" s="2"/>
    </row>
    <row r="85" spans="1:13" ht="12.75">
      <c r="A85" s="169"/>
      <c r="B85" s="173"/>
      <c r="C85" s="66" t="s">
        <v>88</v>
      </c>
      <c r="D85" s="94">
        <v>5</v>
      </c>
      <c r="E85" s="176"/>
      <c r="F85" s="176"/>
      <c r="G85" s="200"/>
      <c r="H85" s="181"/>
      <c r="I85" s="183"/>
      <c r="J85" s="183"/>
      <c r="K85" s="198"/>
      <c r="L85" s="2"/>
      <c r="M85" s="2"/>
    </row>
    <row r="86" spans="1:13" ht="12.75">
      <c r="A86" s="169"/>
      <c r="B86" s="48" t="s">
        <v>182</v>
      </c>
      <c r="C86" s="66" t="s">
        <v>105</v>
      </c>
      <c r="D86" s="9" t="s">
        <v>183</v>
      </c>
      <c r="E86" s="106">
        <v>0.004</v>
      </c>
      <c r="F86" s="106">
        <f>E86*F81</f>
        <v>0.112</v>
      </c>
      <c r="G86" s="68">
        <v>408.06</v>
      </c>
      <c r="H86" s="69"/>
      <c r="I86" s="67"/>
      <c r="J86" s="67">
        <f>G86*F86</f>
        <v>45.70272</v>
      </c>
      <c r="K86" s="32"/>
      <c r="L86" s="2"/>
      <c r="M86" s="2"/>
    </row>
    <row r="87" spans="1:13" ht="12.75">
      <c r="A87" s="169"/>
      <c r="B87" s="48" t="s">
        <v>184</v>
      </c>
      <c r="C87" s="66" t="s">
        <v>106</v>
      </c>
      <c r="D87" s="9" t="s">
        <v>183</v>
      </c>
      <c r="E87" s="106">
        <v>0.004</v>
      </c>
      <c r="F87" s="106">
        <f>E87*F81</f>
        <v>0.112</v>
      </c>
      <c r="G87" s="68">
        <v>333.46</v>
      </c>
      <c r="H87" s="69"/>
      <c r="I87" s="67"/>
      <c r="J87" s="67">
        <f>G87*F87</f>
        <v>37.347519999999996</v>
      </c>
      <c r="K87" s="32"/>
      <c r="L87" s="2"/>
      <c r="M87" s="2"/>
    </row>
    <row r="88" spans="1:13" ht="12.75">
      <c r="A88" s="169"/>
      <c r="B88" s="48" t="s">
        <v>201</v>
      </c>
      <c r="C88" s="66" t="s">
        <v>89</v>
      </c>
      <c r="D88" s="9" t="s">
        <v>183</v>
      </c>
      <c r="E88" s="11">
        <v>0.04</v>
      </c>
      <c r="F88" s="11">
        <f>E88*F81</f>
        <v>1.12</v>
      </c>
      <c r="G88" s="68">
        <v>7.73</v>
      </c>
      <c r="H88" s="69"/>
      <c r="I88" s="67"/>
      <c r="J88" s="67">
        <f>G88*F88</f>
        <v>8.657600000000002</v>
      </c>
      <c r="K88" s="32"/>
      <c r="L88" s="2"/>
      <c r="M88" s="2"/>
    </row>
    <row r="89" spans="1:13" ht="12.75">
      <c r="A89" s="169"/>
      <c r="B89" s="48" t="s">
        <v>196</v>
      </c>
      <c r="C89" s="66" t="s">
        <v>149</v>
      </c>
      <c r="D89" s="9" t="s">
        <v>183</v>
      </c>
      <c r="E89" s="11">
        <v>0.13</v>
      </c>
      <c r="F89" s="11">
        <f>E89*F81</f>
        <v>3.64</v>
      </c>
      <c r="G89" s="68">
        <v>15.45</v>
      </c>
      <c r="H89" s="69"/>
      <c r="I89" s="67"/>
      <c r="J89" s="67">
        <f>G89*F89</f>
        <v>56.238</v>
      </c>
      <c r="K89" s="32"/>
      <c r="L89" s="2"/>
      <c r="M89" s="2"/>
    </row>
    <row r="90" spans="1:13" ht="12.75">
      <c r="A90" s="169"/>
      <c r="B90" s="95" t="s">
        <v>128</v>
      </c>
      <c r="C90" s="80" t="s">
        <v>129</v>
      </c>
      <c r="D90" s="9" t="s">
        <v>191</v>
      </c>
      <c r="E90" s="11">
        <v>0.02</v>
      </c>
      <c r="F90" s="11">
        <f>E90*F81</f>
        <v>0.56</v>
      </c>
      <c r="G90" s="31">
        <v>50</v>
      </c>
      <c r="H90" s="15"/>
      <c r="I90" s="12"/>
      <c r="J90" s="12"/>
      <c r="K90" s="32">
        <f>G90*F90</f>
        <v>28.000000000000004</v>
      </c>
      <c r="L90" s="2"/>
      <c r="M90" s="2"/>
    </row>
    <row r="91" spans="1:13" ht="12.75">
      <c r="A91" s="169"/>
      <c r="B91" s="96" t="s">
        <v>99</v>
      </c>
      <c r="C91" s="80" t="s">
        <v>100</v>
      </c>
      <c r="D91" s="9" t="s">
        <v>93</v>
      </c>
      <c r="E91" s="106">
        <v>0.012</v>
      </c>
      <c r="F91" s="106">
        <f>E91*F81</f>
        <v>0.336</v>
      </c>
      <c r="G91" s="31">
        <v>146</v>
      </c>
      <c r="H91" s="15"/>
      <c r="I91" s="12"/>
      <c r="J91" s="12"/>
      <c r="K91" s="32">
        <f aca="true" t="shared" si="3" ref="K91:K103">G91*F91</f>
        <v>49.056000000000004</v>
      </c>
      <c r="L91" s="2"/>
      <c r="M91" s="2"/>
    </row>
    <row r="92" spans="1:13" ht="12.75">
      <c r="A92" s="169"/>
      <c r="B92" s="96" t="s">
        <v>150</v>
      </c>
      <c r="C92" s="80" t="s">
        <v>151</v>
      </c>
      <c r="D92" s="9" t="s">
        <v>93</v>
      </c>
      <c r="E92" s="106">
        <v>0.001</v>
      </c>
      <c r="F92" s="106">
        <f>E92*F81</f>
        <v>0.028</v>
      </c>
      <c r="G92" s="31">
        <v>12</v>
      </c>
      <c r="H92" s="15"/>
      <c r="I92" s="12"/>
      <c r="J92" s="12"/>
      <c r="K92" s="32">
        <f t="shared" si="3"/>
        <v>0.336</v>
      </c>
      <c r="L92" s="2"/>
      <c r="M92" s="2"/>
    </row>
    <row r="93" spans="1:13" ht="12.75">
      <c r="A93" s="169"/>
      <c r="B93" s="96" t="s">
        <v>152</v>
      </c>
      <c r="C93" s="80" t="s">
        <v>153</v>
      </c>
      <c r="D93" s="9" t="s">
        <v>93</v>
      </c>
      <c r="E93" s="106">
        <v>0.001</v>
      </c>
      <c r="F93" s="106">
        <f>E93*F81</f>
        <v>0.028</v>
      </c>
      <c r="G93" s="31">
        <v>14</v>
      </c>
      <c r="H93" s="15"/>
      <c r="I93" s="12"/>
      <c r="J93" s="12"/>
      <c r="K93" s="32">
        <f t="shared" si="3"/>
        <v>0.392</v>
      </c>
      <c r="L93" s="2"/>
      <c r="M93" s="2"/>
    </row>
    <row r="94" spans="1:13" ht="12.75">
      <c r="A94" s="169"/>
      <c r="B94" s="96" t="s">
        <v>154</v>
      </c>
      <c r="C94" s="80" t="s">
        <v>155</v>
      </c>
      <c r="D94" s="9" t="s">
        <v>93</v>
      </c>
      <c r="E94" s="106">
        <v>0.006</v>
      </c>
      <c r="F94" s="106">
        <f>E94*F81</f>
        <v>0.168</v>
      </c>
      <c r="G94" s="31">
        <v>30</v>
      </c>
      <c r="H94" s="15"/>
      <c r="I94" s="12"/>
      <c r="J94" s="12"/>
      <c r="K94" s="32">
        <f t="shared" si="3"/>
        <v>5.04</v>
      </c>
      <c r="L94" s="2"/>
      <c r="M94" s="2"/>
    </row>
    <row r="95" spans="1:13" ht="12.75">
      <c r="A95" s="169"/>
      <c r="B95" s="96" t="s">
        <v>156</v>
      </c>
      <c r="C95" s="80" t="s">
        <v>157</v>
      </c>
      <c r="D95" s="9" t="s">
        <v>93</v>
      </c>
      <c r="E95" s="106">
        <v>0.006</v>
      </c>
      <c r="F95" s="106">
        <f>E95*F81</f>
        <v>0.168</v>
      </c>
      <c r="G95" s="31">
        <v>25</v>
      </c>
      <c r="H95" s="15"/>
      <c r="I95" s="12"/>
      <c r="J95" s="12"/>
      <c r="K95" s="32">
        <f t="shared" si="3"/>
        <v>4.2</v>
      </c>
      <c r="L95" s="2"/>
      <c r="M95" s="2"/>
    </row>
    <row r="96" spans="1:13" ht="12.75">
      <c r="A96" s="169"/>
      <c r="B96" s="96" t="s">
        <v>158</v>
      </c>
      <c r="C96" s="80" t="s">
        <v>159</v>
      </c>
      <c r="D96" s="9" t="s">
        <v>93</v>
      </c>
      <c r="E96" s="106">
        <v>0.047</v>
      </c>
      <c r="F96" s="106">
        <f>E96*F81</f>
        <v>1.316</v>
      </c>
      <c r="G96" s="31">
        <v>40</v>
      </c>
      <c r="H96" s="15"/>
      <c r="I96" s="12"/>
      <c r="J96" s="12"/>
      <c r="K96" s="32">
        <f t="shared" si="3"/>
        <v>52.64</v>
      </c>
      <c r="L96" s="2"/>
      <c r="M96" s="2"/>
    </row>
    <row r="97" spans="1:13" ht="12.75">
      <c r="A97" s="169"/>
      <c r="B97" s="96" t="s">
        <v>160</v>
      </c>
      <c r="C97" s="80" t="s">
        <v>161</v>
      </c>
      <c r="D97" s="9" t="s">
        <v>98</v>
      </c>
      <c r="E97" s="106">
        <v>0.002</v>
      </c>
      <c r="F97" s="106">
        <f>E97*F81</f>
        <v>0.056</v>
      </c>
      <c r="G97" s="31">
        <v>17400</v>
      </c>
      <c r="H97" s="15"/>
      <c r="I97" s="12"/>
      <c r="J97" s="12"/>
      <c r="K97" s="32">
        <f t="shared" si="3"/>
        <v>974.4</v>
      </c>
      <c r="L97" s="2"/>
      <c r="M97" s="2"/>
    </row>
    <row r="98" spans="1:13" ht="12.75">
      <c r="A98" s="169"/>
      <c r="B98" s="96" t="s">
        <v>118</v>
      </c>
      <c r="C98" s="80" t="s">
        <v>119</v>
      </c>
      <c r="D98" s="9" t="s">
        <v>93</v>
      </c>
      <c r="E98" s="11">
        <v>0.07</v>
      </c>
      <c r="F98" s="11">
        <f>E98*F81</f>
        <v>1.9600000000000002</v>
      </c>
      <c r="G98" s="31">
        <v>40.04</v>
      </c>
      <c r="H98" s="15"/>
      <c r="I98" s="12"/>
      <c r="J98" s="12"/>
      <c r="K98" s="32">
        <f t="shared" si="3"/>
        <v>78.47840000000001</v>
      </c>
      <c r="L98" s="2"/>
      <c r="M98" s="2"/>
    </row>
    <row r="99" spans="1:13" ht="12.75">
      <c r="A99" s="169"/>
      <c r="B99" s="96" t="s">
        <v>130</v>
      </c>
      <c r="C99" s="80" t="s">
        <v>162</v>
      </c>
      <c r="D99" s="9" t="s">
        <v>3</v>
      </c>
      <c r="E99" s="108">
        <v>1</v>
      </c>
      <c r="F99" s="108">
        <f>E99*F81</f>
        <v>28</v>
      </c>
      <c r="G99" s="31">
        <v>2</v>
      </c>
      <c r="H99" s="15"/>
      <c r="I99" s="12"/>
      <c r="J99" s="12"/>
      <c r="K99" s="32">
        <f t="shared" si="3"/>
        <v>56</v>
      </c>
      <c r="L99" s="2"/>
      <c r="M99" s="2"/>
    </row>
    <row r="100" spans="1:13" ht="12.75">
      <c r="A100" s="169"/>
      <c r="B100" s="96" t="s">
        <v>122</v>
      </c>
      <c r="C100" s="80" t="s">
        <v>123</v>
      </c>
      <c r="D100" s="9" t="s">
        <v>198</v>
      </c>
      <c r="E100" s="108">
        <v>0.61</v>
      </c>
      <c r="F100" s="108">
        <f>E100*F81</f>
        <v>17.08</v>
      </c>
      <c r="G100" s="31">
        <v>30</v>
      </c>
      <c r="H100" s="15"/>
      <c r="I100" s="12"/>
      <c r="J100" s="12"/>
      <c r="K100" s="32">
        <f t="shared" si="3"/>
        <v>512.4</v>
      </c>
      <c r="L100" s="2"/>
      <c r="M100" s="2"/>
    </row>
    <row r="101" spans="1:13" ht="12.75">
      <c r="A101" s="169"/>
      <c r="B101" s="96" t="s">
        <v>124</v>
      </c>
      <c r="C101" s="80" t="s">
        <v>125</v>
      </c>
      <c r="D101" s="9" t="s">
        <v>198</v>
      </c>
      <c r="E101" s="108">
        <v>0.61</v>
      </c>
      <c r="F101" s="108">
        <f>E101*F81</f>
        <v>17.08</v>
      </c>
      <c r="G101" s="31">
        <v>50</v>
      </c>
      <c r="H101" s="15"/>
      <c r="I101" s="12"/>
      <c r="J101" s="12"/>
      <c r="K101" s="32">
        <f t="shared" si="3"/>
        <v>853.9999999999999</v>
      </c>
      <c r="L101" s="2"/>
      <c r="M101" s="2"/>
    </row>
    <row r="102" spans="1:13" ht="12.75">
      <c r="A102" s="169"/>
      <c r="B102" s="95" t="s">
        <v>147</v>
      </c>
      <c r="C102" s="80" t="s">
        <v>148</v>
      </c>
      <c r="D102" s="9" t="s">
        <v>191</v>
      </c>
      <c r="E102" s="106">
        <v>0.007</v>
      </c>
      <c r="F102" s="106">
        <f>E102*F81</f>
        <v>0.196</v>
      </c>
      <c r="G102" s="31">
        <v>25</v>
      </c>
      <c r="H102" s="15"/>
      <c r="I102" s="12"/>
      <c r="J102" s="12"/>
      <c r="K102" s="32">
        <f t="shared" si="3"/>
        <v>4.9</v>
      </c>
      <c r="L102" s="2"/>
      <c r="M102" s="2"/>
    </row>
    <row r="103" spans="1:13" ht="13.5" thickBot="1">
      <c r="A103" s="170"/>
      <c r="B103" s="107" t="s">
        <v>163</v>
      </c>
      <c r="C103" s="90" t="s">
        <v>164</v>
      </c>
      <c r="D103" s="104" t="s">
        <v>93</v>
      </c>
      <c r="E103" s="109">
        <v>0.025</v>
      </c>
      <c r="F103" s="109">
        <f>E103*F81</f>
        <v>0.7000000000000001</v>
      </c>
      <c r="G103" s="105">
        <v>22.6</v>
      </c>
      <c r="H103" s="70"/>
      <c r="I103" s="71"/>
      <c r="J103" s="71"/>
      <c r="K103" s="78">
        <f t="shared" si="3"/>
        <v>15.820000000000002</v>
      </c>
      <c r="L103" s="2"/>
      <c r="M103" s="2"/>
    </row>
    <row r="104" spans="1:13" ht="41.25" customHeight="1">
      <c r="A104" s="179">
        <v>7</v>
      </c>
      <c r="B104" s="50" t="s">
        <v>202</v>
      </c>
      <c r="C104" s="51" t="s">
        <v>234</v>
      </c>
      <c r="D104" s="24" t="s">
        <v>3</v>
      </c>
      <c r="E104" s="13"/>
      <c r="F104" s="98">
        <v>2</v>
      </c>
      <c r="G104" s="61"/>
      <c r="H104" s="62"/>
      <c r="I104" s="58"/>
      <c r="J104" s="58"/>
      <c r="K104" s="63"/>
      <c r="L104" s="2"/>
      <c r="M104" s="2"/>
    </row>
    <row r="105" spans="1:13" ht="12.75">
      <c r="A105" s="169"/>
      <c r="B105" s="171"/>
      <c r="C105" s="66" t="s">
        <v>87</v>
      </c>
      <c r="D105" s="9" t="s">
        <v>60</v>
      </c>
      <c r="E105" s="176">
        <v>1.8</v>
      </c>
      <c r="F105" s="176">
        <f>E105*F104</f>
        <v>3.6</v>
      </c>
      <c r="G105" s="199">
        <v>49.16</v>
      </c>
      <c r="H105" s="180">
        <f>G105*F105</f>
        <v>176.976</v>
      </c>
      <c r="I105" s="182"/>
      <c r="J105" s="182"/>
      <c r="K105" s="197"/>
      <c r="L105" s="2"/>
      <c r="M105" s="2"/>
    </row>
    <row r="106" spans="1:13" ht="12.75">
      <c r="A106" s="169"/>
      <c r="B106" s="173"/>
      <c r="C106" s="66" t="s">
        <v>88</v>
      </c>
      <c r="D106" s="94">
        <v>3.9</v>
      </c>
      <c r="E106" s="176"/>
      <c r="F106" s="176"/>
      <c r="G106" s="200"/>
      <c r="H106" s="181"/>
      <c r="I106" s="183"/>
      <c r="J106" s="183"/>
      <c r="K106" s="198"/>
      <c r="L106" s="2"/>
      <c r="M106" s="2"/>
    </row>
    <row r="107" spans="1:13" ht="12.75">
      <c r="A107" s="169"/>
      <c r="B107" s="48" t="s">
        <v>182</v>
      </c>
      <c r="C107" s="66" t="s">
        <v>105</v>
      </c>
      <c r="D107" s="9" t="s">
        <v>183</v>
      </c>
      <c r="E107" s="106">
        <v>0.001</v>
      </c>
      <c r="F107" s="106">
        <f>E107*F104</f>
        <v>0.002</v>
      </c>
      <c r="G107" s="68">
        <v>408.06</v>
      </c>
      <c r="H107" s="69"/>
      <c r="I107" s="67"/>
      <c r="J107" s="67">
        <f>G107*F107</f>
        <v>0.8161200000000001</v>
      </c>
      <c r="K107" s="32"/>
      <c r="L107" s="2"/>
      <c r="M107" s="2"/>
    </row>
    <row r="108" spans="1:13" ht="12.75">
      <c r="A108" s="169"/>
      <c r="B108" s="48" t="s">
        <v>184</v>
      </c>
      <c r="C108" s="66" t="s">
        <v>106</v>
      </c>
      <c r="D108" s="9" t="s">
        <v>183</v>
      </c>
      <c r="E108" s="106">
        <v>0.001</v>
      </c>
      <c r="F108" s="106">
        <f>E108*F104</f>
        <v>0.002</v>
      </c>
      <c r="G108" s="68">
        <v>333.46</v>
      </c>
      <c r="H108" s="69"/>
      <c r="I108" s="67"/>
      <c r="J108" s="67">
        <f>G108*F108</f>
        <v>0.66692</v>
      </c>
      <c r="K108" s="32"/>
      <c r="L108" s="2"/>
      <c r="M108" s="2"/>
    </row>
    <row r="109" spans="1:13" ht="12.75">
      <c r="A109" s="169"/>
      <c r="B109" s="48" t="s">
        <v>201</v>
      </c>
      <c r="C109" s="66" t="s">
        <v>89</v>
      </c>
      <c r="D109" s="9" t="s">
        <v>183</v>
      </c>
      <c r="E109" s="11">
        <v>0.04</v>
      </c>
      <c r="F109" s="11">
        <f>E109*F104</f>
        <v>0.08</v>
      </c>
      <c r="G109" s="68">
        <v>7.73</v>
      </c>
      <c r="H109" s="69"/>
      <c r="I109" s="67"/>
      <c r="J109" s="67">
        <f>G109*F109</f>
        <v>0.6184000000000001</v>
      </c>
      <c r="K109" s="32"/>
      <c r="L109" s="2"/>
      <c r="M109" s="2"/>
    </row>
    <row r="110" spans="1:13" ht="12.75">
      <c r="A110" s="169"/>
      <c r="B110" s="48" t="s">
        <v>196</v>
      </c>
      <c r="C110" s="66" t="s">
        <v>149</v>
      </c>
      <c r="D110" s="9" t="s">
        <v>183</v>
      </c>
      <c r="E110" s="11">
        <v>0.13</v>
      </c>
      <c r="F110" s="11">
        <f>E110*F104</f>
        <v>0.26</v>
      </c>
      <c r="G110" s="68">
        <v>15.45</v>
      </c>
      <c r="H110" s="69"/>
      <c r="I110" s="67"/>
      <c r="J110" s="67">
        <f>G110*F110</f>
        <v>4.017</v>
      </c>
      <c r="K110" s="32"/>
      <c r="L110" s="2"/>
      <c r="M110" s="2"/>
    </row>
    <row r="111" spans="1:13" ht="12.75">
      <c r="A111" s="169"/>
      <c r="B111" s="95" t="s">
        <v>128</v>
      </c>
      <c r="C111" s="80" t="s">
        <v>129</v>
      </c>
      <c r="D111" s="9" t="s">
        <v>191</v>
      </c>
      <c r="E111" s="11">
        <v>0.01</v>
      </c>
      <c r="F111" s="11">
        <f>E111*F104</f>
        <v>0.02</v>
      </c>
      <c r="G111" s="31">
        <v>50</v>
      </c>
      <c r="H111" s="15"/>
      <c r="I111" s="12"/>
      <c r="J111" s="12"/>
      <c r="K111" s="32">
        <f>G111*F111</f>
        <v>1</v>
      </c>
      <c r="L111" s="2"/>
      <c r="M111" s="2"/>
    </row>
    <row r="112" spans="1:13" ht="12.75">
      <c r="A112" s="169"/>
      <c r="B112" s="110" t="s">
        <v>172</v>
      </c>
      <c r="C112" s="80" t="s">
        <v>173</v>
      </c>
      <c r="D112" s="9" t="s">
        <v>191</v>
      </c>
      <c r="E112" s="106">
        <v>0.001</v>
      </c>
      <c r="F112" s="106">
        <f>E112*F104</f>
        <v>0.002</v>
      </c>
      <c r="G112" s="31">
        <v>20</v>
      </c>
      <c r="H112" s="15"/>
      <c r="I112" s="12"/>
      <c r="J112" s="12"/>
      <c r="K112" s="32">
        <f>G112*F112</f>
        <v>0.04</v>
      </c>
      <c r="L112" s="2"/>
      <c r="M112" s="2"/>
    </row>
    <row r="113" spans="1:13" ht="12.75">
      <c r="A113" s="169"/>
      <c r="B113" s="96" t="s">
        <v>99</v>
      </c>
      <c r="C113" s="80" t="s">
        <v>100</v>
      </c>
      <c r="D113" s="9" t="s">
        <v>93</v>
      </c>
      <c r="E113" s="106">
        <v>0.012</v>
      </c>
      <c r="F113" s="106">
        <f>E113*F104</f>
        <v>0.024</v>
      </c>
      <c r="G113" s="31">
        <v>146</v>
      </c>
      <c r="H113" s="15"/>
      <c r="I113" s="12"/>
      <c r="J113" s="12"/>
      <c r="K113" s="32">
        <f aca="true" t="shared" si="4" ref="K113:K125">G113*F113</f>
        <v>3.504</v>
      </c>
      <c r="L113" s="2"/>
      <c r="M113" s="2"/>
    </row>
    <row r="114" spans="1:13" ht="12.75">
      <c r="A114" s="169"/>
      <c r="B114" s="96" t="s">
        <v>150</v>
      </c>
      <c r="C114" s="80" t="s">
        <v>151</v>
      </c>
      <c r="D114" s="9" t="s">
        <v>93</v>
      </c>
      <c r="E114" s="106">
        <v>0.001</v>
      </c>
      <c r="F114" s="106">
        <f>E114*F104</f>
        <v>0.002</v>
      </c>
      <c r="G114" s="31">
        <v>12</v>
      </c>
      <c r="H114" s="15"/>
      <c r="I114" s="12"/>
      <c r="J114" s="12"/>
      <c r="K114" s="32">
        <f t="shared" si="4"/>
        <v>0.024</v>
      </c>
      <c r="L114" s="2"/>
      <c r="M114" s="2"/>
    </row>
    <row r="115" spans="1:13" ht="12.75">
      <c r="A115" s="169"/>
      <c r="B115" s="96" t="s">
        <v>152</v>
      </c>
      <c r="C115" s="80" t="s">
        <v>153</v>
      </c>
      <c r="D115" s="9" t="s">
        <v>93</v>
      </c>
      <c r="E115" s="106">
        <v>0.001</v>
      </c>
      <c r="F115" s="106">
        <f>E115*F104</f>
        <v>0.002</v>
      </c>
      <c r="G115" s="31">
        <v>14</v>
      </c>
      <c r="H115" s="15"/>
      <c r="I115" s="12"/>
      <c r="J115" s="12"/>
      <c r="K115" s="32">
        <f t="shared" si="4"/>
        <v>0.028</v>
      </c>
      <c r="L115" s="2"/>
      <c r="M115" s="2"/>
    </row>
    <row r="116" spans="1:13" ht="12.75">
      <c r="A116" s="169"/>
      <c r="B116" s="96" t="s">
        <v>154</v>
      </c>
      <c r="C116" s="80" t="s">
        <v>155</v>
      </c>
      <c r="D116" s="9" t="s">
        <v>93</v>
      </c>
      <c r="E116" s="106">
        <v>0.006</v>
      </c>
      <c r="F116" s="106">
        <f>E116*F104</f>
        <v>0.012</v>
      </c>
      <c r="G116" s="31">
        <v>30</v>
      </c>
      <c r="H116" s="15"/>
      <c r="I116" s="12"/>
      <c r="J116" s="12"/>
      <c r="K116" s="32">
        <f t="shared" si="4"/>
        <v>0.36</v>
      </c>
      <c r="L116" s="2"/>
      <c r="M116" s="2"/>
    </row>
    <row r="117" spans="1:13" ht="12.75">
      <c r="A117" s="169"/>
      <c r="B117" s="96" t="s">
        <v>156</v>
      </c>
      <c r="C117" s="80" t="s">
        <v>157</v>
      </c>
      <c r="D117" s="9" t="s">
        <v>93</v>
      </c>
      <c r="E117" s="106">
        <v>0.006</v>
      </c>
      <c r="F117" s="106">
        <f>E117*F104</f>
        <v>0.012</v>
      </c>
      <c r="G117" s="31">
        <v>25</v>
      </c>
      <c r="H117" s="15"/>
      <c r="I117" s="12"/>
      <c r="J117" s="12"/>
      <c r="K117" s="32">
        <f t="shared" si="4"/>
        <v>0.3</v>
      </c>
      <c r="L117" s="2"/>
      <c r="M117" s="2"/>
    </row>
    <row r="118" spans="1:13" ht="12.75">
      <c r="A118" s="169"/>
      <c r="B118" s="96" t="s">
        <v>158</v>
      </c>
      <c r="C118" s="80" t="s">
        <v>159</v>
      </c>
      <c r="D118" s="9" t="s">
        <v>93</v>
      </c>
      <c r="E118" s="106">
        <v>0.035</v>
      </c>
      <c r="F118" s="106">
        <f>E118*F104</f>
        <v>0.07</v>
      </c>
      <c r="G118" s="31">
        <v>40</v>
      </c>
      <c r="H118" s="15"/>
      <c r="I118" s="12"/>
      <c r="J118" s="12"/>
      <c r="K118" s="32">
        <f t="shared" si="4"/>
        <v>2.8000000000000003</v>
      </c>
      <c r="L118" s="2"/>
      <c r="M118" s="2"/>
    </row>
    <row r="119" spans="1:13" ht="12.75">
      <c r="A119" s="169"/>
      <c r="B119" s="96" t="s">
        <v>160</v>
      </c>
      <c r="C119" s="80" t="s">
        <v>161</v>
      </c>
      <c r="D119" s="9" t="s">
        <v>98</v>
      </c>
      <c r="E119" s="106">
        <v>0.002</v>
      </c>
      <c r="F119" s="106">
        <f>E119*F104</f>
        <v>0.004</v>
      </c>
      <c r="G119" s="31">
        <v>17400</v>
      </c>
      <c r="H119" s="15"/>
      <c r="I119" s="12"/>
      <c r="J119" s="12"/>
      <c r="K119" s="32">
        <f t="shared" si="4"/>
        <v>69.60000000000001</v>
      </c>
      <c r="L119" s="2"/>
      <c r="M119" s="2"/>
    </row>
    <row r="120" spans="1:13" ht="12.75">
      <c r="A120" s="169"/>
      <c r="B120" s="96" t="s">
        <v>118</v>
      </c>
      <c r="C120" s="80" t="s">
        <v>119</v>
      </c>
      <c r="D120" s="9" t="s">
        <v>93</v>
      </c>
      <c r="E120" s="11">
        <v>0.06</v>
      </c>
      <c r="F120" s="11">
        <f>E120*F104</f>
        <v>0.12</v>
      </c>
      <c r="G120" s="31">
        <v>40.04</v>
      </c>
      <c r="H120" s="15"/>
      <c r="I120" s="12"/>
      <c r="J120" s="12"/>
      <c r="K120" s="32">
        <f t="shared" si="4"/>
        <v>4.804799999999999</v>
      </c>
      <c r="L120" s="2"/>
      <c r="M120" s="2"/>
    </row>
    <row r="121" spans="1:13" ht="12.75">
      <c r="A121" s="169"/>
      <c r="B121" s="96" t="s">
        <v>130</v>
      </c>
      <c r="C121" s="80" t="s">
        <v>162</v>
      </c>
      <c r="D121" s="9" t="s">
        <v>3</v>
      </c>
      <c r="E121" s="108">
        <v>1</v>
      </c>
      <c r="F121" s="108">
        <f>E121*F104</f>
        <v>2</v>
      </c>
      <c r="G121" s="31">
        <v>2</v>
      </c>
      <c r="H121" s="15"/>
      <c r="I121" s="12"/>
      <c r="J121" s="12"/>
      <c r="K121" s="32">
        <f t="shared" si="4"/>
        <v>4</v>
      </c>
      <c r="L121" s="2"/>
      <c r="M121" s="2"/>
    </row>
    <row r="122" spans="1:13" ht="12.75">
      <c r="A122" s="169"/>
      <c r="B122" s="96" t="s">
        <v>122</v>
      </c>
      <c r="C122" s="80" t="s">
        <v>123</v>
      </c>
      <c r="D122" s="9" t="s">
        <v>198</v>
      </c>
      <c r="E122" s="108">
        <v>1.22</v>
      </c>
      <c r="F122" s="108">
        <f>E122*F104</f>
        <v>2.44</v>
      </c>
      <c r="G122" s="31">
        <v>30</v>
      </c>
      <c r="H122" s="15"/>
      <c r="I122" s="12"/>
      <c r="J122" s="12"/>
      <c r="K122" s="32">
        <f t="shared" si="4"/>
        <v>73.2</v>
      </c>
      <c r="L122" s="2"/>
      <c r="M122" s="2"/>
    </row>
    <row r="123" spans="1:13" ht="12.75">
      <c r="A123" s="169"/>
      <c r="B123" s="96" t="s">
        <v>124</v>
      </c>
      <c r="C123" s="80" t="s">
        <v>125</v>
      </c>
      <c r="D123" s="9" t="s">
        <v>198</v>
      </c>
      <c r="E123" s="108">
        <v>1.22</v>
      </c>
      <c r="F123" s="108">
        <f>E123*F104</f>
        <v>2.44</v>
      </c>
      <c r="G123" s="31">
        <v>50</v>
      </c>
      <c r="H123" s="15"/>
      <c r="I123" s="12"/>
      <c r="J123" s="12"/>
      <c r="K123" s="32">
        <f t="shared" si="4"/>
        <v>122</v>
      </c>
      <c r="L123" s="2"/>
      <c r="M123" s="2"/>
    </row>
    <row r="124" spans="1:13" ht="12.75">
      <c r="A124" s="169"/>
      <c r="B124" s="95" t="s">
        <v>147</v>
      </c>
      <c r="C124" s="80" t="s">
        <v>148</v>
      </c>
      <c r="D124" s="9" t="s">
        <v>191</v>
      </c>
      <c r="E124" s="106">
        <v>0.014</v>
      </c>
      <c r="F124" s="106">
        <f>E124*F104</f>
        <v>0.028</v>
      </c>
      <c r="G124" s="31">
        <v>25</v>
      </c>
      <c r="H124" s="15"/>
      <c r="I124" s="12"/>
      <c r="J124" s="12"/>
      <c r="K124" s="32">
        <f t="shared" si="4"/>
        <v>0.7000000000000001</v>
      </c>
      <c r="L124" s="2"/>
      <c r="M124" s="2"/>
    </row>
    <row r="125" spans="1:13" ht="13.5" thickBot="1">
      <c r="A125" s="170"/>
      <c r="B125" s="107" t="s">
        <v>163</v>
      </c>
      <c r="C125" s="90" t="s">
        <v>164</v>
      </c>
      <c r="D125" s="104" t="s">
        <v>93</v>
      </c>
      <c r="E125" s="14">
        <v>0.05</v>
      </c>
      <c r="F125" s="14">
        <f>E125*F104</f>
        <v>0.1</v>
      </c>
      <c r="G125" s="105">
        <v>22.6</v>
      </c>
      <c r="H125" s="70"/>
      <c r="I125" s="71"/>
      <c r="J125" s="71"/>
      <c r="K125" s="78">
        <f t="shared" si="4"/>
        <v>2.2600000000000002</v>
      </c>
      <c r="L125" s="2"/>
      <c r="M125" s="2"/>
    </row>
    <row r="126" spans="1:13" ht="28.5" customHeight="1">
      <c r="A126" s="179">
        <v>8</v>
      </c>
      <c r="B126" s="50" t="s">
        <v>203</v>
      </c>
      <c r="C126" s="51" t="s">
        <v>207</v>
      </c>
      <c r="D126" s="24" t="s">
        <v>191</v>
      </c>
      <c r="E126" s="13"/>
      <c r="F126" s="99">
        <v>0.35</v>
      </c>
      <c r="G126" s="61"/>
      <c r="H126" s="62"/>
      <c r="I126" s="58"/>
      <c r="J126" s="58"/>
      <c r="K126" s="63"/>
      <c r="L126" s="2"/>
      <c r="M126" s="2"/>
    </row>
    <row r="127" spans="1:13" ht="12.75">
      <c r="A127" s="169"/>
      <c r="B127" s="171"/>
      <c r="C127" s="66" t="s">
        <v>87</v>
      </c>
      <c r="D127" s="9" t="s">
        <v>60</v>
      </c>
      <c r="E127" s="176">
        <v>98.2</v>
      </c>
      <c r="F127" s="176">
        <f>E127*F126</f>
        <v>34.37</v>
      </c>
      <c r="G127" s="199">
        <v>51.24</v>
      </c>
      <c r="H127" s="180">
        <f>G127*F127</f>
        <v>1761.1188</v>
      </c>
      <c r="I127" s="182"/>
      <c r="J127" s="182"/>
      <c r="K127" s="197"/>
      <c r="L127" s="2"/>
      <c r="M127" s="2"/>
    </row>
    <row r="128" spans="1:13" ht="12.75">
      <c r="A128" s="169"/>
      <c r="B128" s="172"/>
      <c r="C128" s="66" t="s">
        <v>88</v>
      </c>
      <c r="D128" s="94">
        <v>4.2</v>
      </c>
      <c r="E128" s="176"/>
      <c r="F128" s="176"/>
      <c r="G128" s="200"/>
      <c r="H128" s="181"/>
      <c r="I128" s="183"/>
      <c r="J128" s="183"/>
      <c r="K128" s="198"/>
      <c r="L128" s="2"/>
      <c r="M128" s="2"/>
    </row>
    <row r="129" spans="1:13" ht="12.75">
      <c r="A129" s="169"/>
      <c r="B129" s="172"/>
      <c r="C129" s="66" t="s">
        <v>104</v>
      </c>
      <c r="D129" s="9" t="s">
        <v>60</v>
      </c>
      <c r="E129" s="176">
        <v>2.24</v>
      </c>
      <c r="F129" s="176">
        <f>E129*F126</f>
        <v>0.784</v>
      </c>
      <c r="G129" s="199">
        <v>57.18</v>
      </c>
      <c r="H129" s="180"/>
      <c r="I129" s="182">
        <f>G129*F129</f>
        <v>44.82912</v>
      </c>
      <c r="J129" s="182"/>
      <c r="K129" s="197"/>
      <c r="L129" s="2"/>
      <c r="M129" s="2"/>
    </row>
    <row r="130" spans="1:13" ht="12.75">
      <c r="A130" s="169"/>
      <c r="B130" s="173"/>
      <c r="C130" s="66" t="s">
        <v>88</v>
      </c>
      <c r="D130" s="94">
        <v>5</v>
      </c>
      <c r="E130" s="176"/>
      <c r="F130" s="176"/>
      <c r="G130" s="200"/>
      <c r="H130" s="181"/>
      <c r="I130" s="183"/>
      <c r="J130" s="183"/>
      <c r="K130" s="198"/>
      <c r="L130" s="2"/>
      <c r="M130" s="2"/>
    </row>
    <row r="131" spans="1:13" ht="12.75">
      <c r="A131" s="169"/>
      <c r="B131" s="48" t="s">
        <v>182</v>
      </c>
      <c r="C131" s="66" t="s">
        <v>105</v>
      </c>
      <c r="D131" s="9" t="s">
        <v>183</v>
      </c>
      <c r="E131" s="11">
        <v>1.12</v>
      </c>
      <c r="F131" s="106">
        <f>E131*F126</f>
        <v>0.392</v>
      </c>
      <c r="G131" s="68">
        <v>408.06</v>
      </c>
      <c r="H131" s="69"/>
      <c r="I131" s="67"/>
      <c r="J131" s="67">
        <f>G131*F131</f>
        <v>159.95952</v>
      </c>
      <c r="K131" s="32"/>
      <c r="L131" s="2"/>
      <c r="M131" s="2"/>
    </row>
    <row r="132" spans="1:13" ht="12.75">
      <c r="A132" s="169"/>
      <c r="B132" s="48" t="s">
        <v>184</v>
      </c>
      <c r="C132" s="66" t="s">
        <v>106</v>
      </c>
      <c r="D132" s="9" t="s">
        <v>183</v>
      </c>
      <c r="E132" s="11">
        <v>1.12</v>
      </c>
      <c r="F132" s="106">
        <f>E132*F126</f>
        <v>0.392</v>
      </c>
      <c r="G132" s="68">
        <v>333.46</v>
      </c>
      <c r="H132" s="69"/>
      <c r="I132" s="67"/>
      <c r="J132" s="67">
        <f>G132*F132</f>
        <v>130.71632</v>
      </c>
      <c r="K132" s="32"/>
      <c r="L132" s="2"/>
      <c r="M132" s="2"/>
    </row>
    <row r="133" spans="1:13" ht="12.75">
      <c r="A133" s="169"/>
      <c r="B133" s="48" t="s">
        <v>196</v>
      </c>
      <c r="C133" s="66" t="s">
        <v>149</v>
      </c>
      <c r="D133" s="9" t="s">
        <v>183</v>
      </c>
      <c r="E133" s="11">
        <v>25.6</v>
      </c>
      <c r="F133" s="11">
        <f>E133*F126</f>
        <v>8.959999999999999</v>
      </c>
      <c r="G133" s="68">
        <v>15.45</v>
      </c>
      <c r="H133" s="69"/>
      <c r="I133" s="67"/>
      <c r="J133" s="67">
        <f>G133*F133</f>
        <v>138.432</v>
      </c>
      <c r="K133" s="32"/>
      <c r="L133" s="2"/>
      <c r="M133" s="2"/>
    </row>
    <row r="134" spans="1:13" ht="12.75">
      <c r="A134" s="169"/>
      <c r="B134" s="96" t="s">
        <v>99</v>
      </c>
      <c r="C134" s="80" t="s">
        <v>100</v>
      </c>
      <c r="D134" s="9" t="s">
        <v>93</v>
      </c>
      <c r="E134" s="11">
        <v>0.21</v>
      </c>
      <c r="F134" s="106">
        <f>E134*F126</f>
        <v>0.0735</v>
      </c>
      <c r="G134" s="31">
        <v>146</v>
      </c>
      <c r="H134" s="15"/>
      <c r="I134" s="12"/>
      <c r="J134" s="12"/>
      <c r="K134" s="32">
        <f>G134*F134</f>
        <v>10.731</v>
      </c>
      <c r="L134" s="2"/>
      <c r="M134" s="2"/>
    </row>
    <row r="135" spans="1:13" ht="12.75">
      <c r="A135" s="169"/>
      <c r="B135" s="95" t="s">
        <v>147</v>
      </c>
      <c r="C135" s="80" t="s">
        <v>148</v>
      </c>
      <c r="D135" s="9" t="s">
        <v>191</v>
      </c>
      <c r="E135" s="11">
        <v>4.08</v>
      </c>
      <c r="F135" s="106">
        <f>E135*F126</f>
        <v>1.428</v>
      </c>
      <c r="G135" s="31">
        <v>25</v>
      </c>
      <c r="H135" s="15"/>
      <c r="I135" s="12"/>
      <c r="J135" s="12"/>
      <c r="K135" s="32">
        <f>G135*F135</f>
        <v>35.699999999999996</v>
      </c>
      <c r="L135" s="2"/>
      <c r="M135" s="2"/>
    </row>
    <row r="136" spans="1:13" ht="15" thickBot="1">
      <c r="A136" s="170"/>
      <c r="B136" s="107" t="s">
        <v>174</v>
      </c>
      <c r="C136" s="90" t="s">
        <v>204</v>
      </c>
      <c r="D136" s="104" t="s">
        <v>98</v>
      </c>
      <c r="E136" s="111">
        <v>0.00153</v>
      </c>
      <c r="F136" s="111">
        <f>E136*F126</f>
        <v>0.0005355</v>
      </c>
      <c r="G136" s="105">
        <v>116302</v>
      </c>
      <c r="H136" s="70"/>
      <c r="I136" s="71"/>
      <c r="J136" s="71"/>
      <c r="K136" s="78">
        <f>G136*F136</f>
        <v>62.279720999999995</v>
      </c>
      <c r="L136" s="2"/>
      <c r="M136" s="2"/>
    </row>
    <row r="137" spans="1:13" ht="13.5" thickBot="1">
      <c r="A137" s="122"/>
      <c r="B137" s="211" t="s">
        <v>223</v>
      </c>
      <c r="C137" s="211"/>
      <c r="D137" s="211"/>
      <c r="E137" s="211"/>
      <c r="F137" s="211"/>
      <c r="G137" s="212"/>
      <c r="H137" s="123">
        <f>SUM(H16:H136)</f>
        <v>33129.61202</v>
      </c>
      <c r="I137" s="124">
        <f>SUM(I16:I136)</f>
        <v>11916.083279999999</v>
      </c>
      <c r="J137" s="124">
        <f>SUM(J16:J136)</f>
        <v>22036.0126</v>
      </c>
      <c r="K137" s="125">
        <f>SUM(K16:K136)</f>
        <v>33624.711545</v>
      </c>
      <c r="L137" s="2"/>
      <c r="M137" s="2"/>
    </row>
    <row r="138" spans="1:13" ht="28.5" customHeight="1">
      <c r="A138" s="179">
        <v>9</v>
      </c>
      <c r="B138" s="50" t="s">
        <v>208</v>
      </c>
      <c r="C138" s="51" t="s">
        <v>33</v>
      </c>
      <c r="D138" s="24" t="s">
        <v>3</v>
      </c>
      <c r="E138" s="13"/>
      <c r="F138" s="98">
        <v>11</v>
      </c>
      <c r="G138" s="61"/>
      <c r="H138" s="62"/>
      <c r="I138" s="58"/>
      <c r="J138" s="58"/>
      <c r="K138" s="63"/>
      <c r="L138" s="2"/>
      <c r="M138" s="2"/>
    </row>
    <row r="139" spans="1:13" ht="12.75">
      <c r="A139" s="169"/>
      <c r="B139" s="171"/>
      <c r="C139" s="66" t="s">
        <v>87</v>
      </c>
      <c r="D139" s="9" t="s">
        <v>60</v>
      </c>
      <c r="E139" s="176">
        <v>5</v>
      </c>
      <c r="F139" s="176">
        <f>E139*F138</f>
        <v>55</v>
      </c>
      <c r="G139" s="199">
        <v>49.76</v>
      </c>
      <c r="H139" s="180">
        <f>G139*F139</f>
        <v>2736.7999999999997</v>
      </c>
      <c r="I139" s="182"/>
      <c r="J139" s="182"/>
      <c r="K139" s="197"/>
      <c r="L139" s="2"/>
      <c r="M139" s="2"/>
    </row>
    <row r="140" spans="1:13" ht="12.75">
      <c r="A140" s="169"/>
      <c r="B140" s="173"/>
      <c r="C140" s="66" t="s">
        <v>88</v>
      </c>
      <c r="D140" s="94">
        <v>4</v>
      </c>
      <c r="E140" s="176"/>
      <c r="F140" s="176"/>
      <c r="G140" s="200"/>
      <c r="H140" s="181"/>
      <c r="I140" s="183"/>
      <c r="J140" s="183"/>
      <c r="K140" s="198"/>
      <c r="L140" s="2"/>
      <c r="M140" s="2"/>
    </row>
    <row r="141" spans="1:13" ht="12.75">
      <c r="A141" s="169"/>
      <c r="B141" s="95" t="s">
        <v>209</v>
      </c>
      <c r="C141" s="80" t="s">
        <v>210</v>
      </c>
      <c r="D141" s="9" t="s">
        <v>98</v>
      </c>
      <c r="E141" s="116">
        <v>1E-05</v>
      </c>
      <c r="F141" s="116">
        <f>E141*F138</f>
        <v>0.00011</v>
      </c>
      <c r="G141" s="31">
        <v>30000</v>
      </c>
      <c r="H141" s="15"/>
      <c r="I141" s="12"/>
      <c r="J141" s="12"/>
      <c r="K141" s="32">
        <f aca="true" t="shared" si="5" ref="K141:K146">G141*F141</f>
        <v>3.3000000000000003</v>
      </c>
      <c r="L141" s="2"/>
      <c r="M141" s="2"/>
    </row>
    <row r="142" spans="1:13" ht="12.75">
      <c r="A142" s="169"/>
      <c r="B142" s="110" t="s">
        <v>101</v>
      </c>
      <c r="C142" s="113" t="s">
        <v>102</v>
      </c>
      <c r="D142" s="112" t="s">
        <v>93</v>
      </c>
      <c r="E142" s="106">
        <v>0.008</v>
      </c>
      <c r="F142" s="106">
        <f>E142*F138</f>
        <v>0.088</v>
      </c>
      <c r="G142" s="31">
        <v>50</v>
      </c>
      <c r="H142" s="15"/>
      <c r="I142" s="12"/>
      <c r="J142" s="12"/>
      <c r="K142" s="32">
        <f t="shared" si="5"/>
        <v>4.3999999999999995</v>
      </c>
      <c r="L142" s="2"/>
      <c r="M142" s="2"/>
    </row>
    <row r="143" spans="1:13" ht="12.75">
      <c r="A143" s="169"/>
      <c r="B143" s="96" t="s">
        <v>211</v>
      </c>
      <c r="C143" s="80" t="s">
        <v>212</v>
      </c>
      <c r="D143" s="9" t="s">
        <v>191</v>
      </c>
      <c r="E143" s="11">
        <v>0.2</v>
      </c>
      <c r="F143" s="11">
        <f>E143*F138</f>
        <v>2.2</v>
      </c>
      <c r="G143" s="31">
        <v>50</v>
      </c>
      <c r="H143" s="15"/>
      <c r="I143" s="12"/>
      <c r="J143" s="12"/>
      <c r="K143" s="32">
        <f t="shared" si="5"/>
        <v>110.00000000000001</v>
      </c>
      <c r="L143" s="2"/>
      <c r="M143" s="2"/>
    </row>
    <row r="144" spans="1:13" ht="12.75">
      <c r="A144" s="169"/>
      <c r="B144" s="96" t="s">
        <v>142</v>
      </c>
      <c r="C144" s="80" t="s">
        <v>143</v>
      </c>
      <c r="D144" s="9" t="s">
        <v>93</v>
      </c>
      <c r="E144" s="11">
        <v>0.05</v>
      </c>
      <c r="F144" s="11">
        <f>E144*F138</f>
        <v>0.55</v>
      </c>
      <c r="G144" s="31">
        <v>89</v>
      </c>
      <c r="H144" s="15"/>
      <c r="I144" s="12"/>
      <c r="J144" s="12"/>
      <c r="K144" s="32">
        <f t="shared" si="5"/>
        <v>48.95</v>
      </c>
      <c r="L144" s="2"/>
      <c r="M144" s="2"/>
    </row>
    <row r="145" spans="1:13" ht="12.75">
      <c r="A145" s="169"/>
      <c r="B145" s="96" t="s">
        <v>91</v>
      </c>
      <c r="C145" s="80" t="s">
        <v>92</v>
      </c>
      <c r="D145" s="9" t="s">
        <v>93</v>
      </c>
      <c r="E145" s="11">
        <v>0.1</v>
      </c>
      <c r="F145" s="11">
        <f>E145*F138</f>
        <v>1.1</v>
      </c>
      <c r="G145" s="31">
        <v>140</v>
      </c>
      <c r="H145" s="15"/>
      <c r="I145" s="12"/>
      <c r="J145" s="12"/>
      <c r="K145" s="32">
        <f t="shared" si="5"/>
        <v>154</v>
      </c>
      <c r="L145" s="2"/>
      <c r="M145" s="2"/>
    </row>
    <row r="146" spans="1:13" ht="13.5" thickBot="1">
      <c r="A146" s="170"/>
      <c r="B146" s="121" t="s">
        <v>99</v>
      </c>
      <c r="C146" s="90" t="s">
        <v>100</v>
      </c>
      <c r="D146" s="104" t="s">
        <v>93</v>
      </c>
      <c r="E146" s="109">
        <v>0.005</v>
      </c>
      <c r="F146" s="109">
        <f>E146*F138</f>
        <v>0.055</v>
      </c>
      <c r="G146" s="105">
        <v>146</v>
      </c>
      <c r="H146" s="70"/>
      <c r="I146" s="71"/>
      <c r="J146" s="71"/>
      <c r="K146" s="78">
        <f t="shared" si="5"/>
        <v>8.03</v>
      </c>
      <c r="L146" s="2"/>
      <c r="M146" s="2"/>
    </row>
    <row r="147" spans="1:13" ht="13.5" thickBot="1">
      <c r="A147" s="122"/>
      <c r="B147" s="211" t="s">
        <v>224</v>
      </c>
      <c r="C147" s="211"/>
      <c r="D147" s="211"/>
      <c r="E147" s="211"/>
      <c r="F147" s="211"/>
      <c r="G147" s="212"/>
      <c r="H147" s="123">
        <f>SUM(H138:H146)</f>
        <v>2736.7999999999997</v>
      </c>
      <c r="I147" s="124"/>
      <c r="J147" s="124"/>
      <c r="K147" s="125">
        <f>SUM(K138:K146)</f>
        <v>328.68</v>
      </c>
      <c r="L147" s="2"/>
      <c r="M147" s="2"/>
    </row>
    <row r="148" spans="1:13" ht="28.5" customHeight="1">
      <c r="A148" s="179">
        <v>10</v>
      </c>
      <c r="B148" s="50" t="s">
        <v>213</v>
      </c>
      <c r="C148" s="51" t="s">
        <v>235</v>
      </c>
      <c r="D148" s="24" t="s">
        <v>3</v>
      </c>
      <c r="E148" s="13"/>
      <c r="F148" s="98">
        <v>1</v>
      </c>
      <c r="G148" s="61"/>
      <c r="H148" s="62"/>
      <c r="I148" s="58"/>
      <c r="J148" s="58"/>
      <c r="K148" s="63"/>
      <c r="L148" s="2"/>
      <c r="M148" s="2"/>
    </row>
    <row r="149" spans="1:13" ht="12.75">
      <c r="A149" s="169"/>
      <c r="B149" s="171"/>
      <c r="C149" s="66" t="s">
        <v>87</v>
      </c>
      <c r="D149" s="9" t="s">
        <v>60</v>
      </c>
      <c r="E149" s="176">
        <v>24</v>
      </c>
      <c r="F149" s="176">
        <f>E149*F148</f>
        <v>24</v>
      </c>
      <c r="G149" s="199">
        <v>51.99</v>
      </c>
      <c r="H149" s="180">
        <f>G149*F149</f>
        <v>1247.76</v>
      </c>
      <c r="I149" s="182"/>
      <c r="J149" s="182"/>
      <c r="K149" s="197"/>
      <c r="L149" s="2"/>
      <c r="M149" s="2"/>
    </row>
    <row r="150" spans="1:13" ht="12.75">
      <c r="A150" s="169"/>
      <c r="B150" s="173"/>
      <c r="C150" s="66" t="s">
        <v>88</v>
      </c>
      <c r="D150" s="94">
        <v>4.3</v>
      </c>
      <c r="E150" s="176"/>
      <c r="F150" s="176"/>
      <c r="G150" s="200"/>
      <c r="H150" s="181"/>
      <c r="I150" s="183"/>
      <c r="J150" s="183"/>
      <c r="K150" s="198"/>
      <c r="L150" s="2"/>
      <c r="M150" s="2"/>
    </row>
    <row r="151" spans="1:13" ht="12.75">
      <c r="A151" s="169"/>
      <c r="B151" s="48" t="s">
        <v>201</v>
      </c>
      <c r="C151" s="66" t="s">
        <v>89</v>
      </c>
      <c r="D151" s="9" t="s">
        <v>183</v>
      </c>
      <c r="E151" s="11">
        <v>0.16</v>
      </c>
      <c r="F151" s="11">
        <f>E151*F148</f>
        <v>0.16</v>
      </c>
      <c r="G151" s="68">
        <v>7.73</v>
      </c>
      <c r="H151" s="69"/>
      <c r="I151" s="67"/>
      <c r="J151" s="67">
        <f>G151*F151</f>
        <v>1.2368000000000001</v>
      </c>
      <c r="K151" s="32"/>
      <c r="L151" s="2"/>
      <c r="M151" s="2"/>
    </row>
    <row r="152" spans="1:13" ht="12.75">
      <c r="A152" s="169"/>
      <c r="B152" s="79" t="s">
        <v>94</v>
      </c>
      <c r="C152" s="80" t="s">
        <v>95</v>
      </c>
      <c r="D152" s="79" t="s">
        <v>93</v>
      </c>
      <c r="E152" s="100">
        <v>0.0056</v>
      </c>
      <c r="F152" s="100">
        <f>E152*F148</f>
        <v>0.0056</v>
      </c>
      <c r="G152" s="31">
        <v>61.59</v>
      </c>
      <c r="H152" s="15"/>
      <c r="I152" s="12"/>
      <c r="J152" s="12"/>
      <c r="K152" s="32">
        <f>G152*F152</f>
        <v>0.344904</v>
      </c>
      <c r="L152" s="2"/>
      <c r="M152" s="2"/>
    </row>
    <row r="153" spans="1:13" ht="12.75">
      <c r="A153" s="169"/>
      <c r="B153" s="110" t="s">
        <v>90</v>
      </c>
      <c r="C153" s="80" t="s">
        <v>214</v>
      </c>
      <c r="D153" s="9" t="s">
        <v>198</v>
      </c>
      <c r="E153" s="11">
        <v>0.4</v>
      </c>
      <c r="F153" s="11">
        <f>E153*F148</f>
        <v>0.4</v>
      </c>
      <c r="G153" s="31">
        <v>24.49</v>
      </c>
      <c r="H153" s="15"/>
      <c r="I153" s="12"/>
      <c r="J153" s="12"/>
      <c r="K153" s="32">
        <f>G153*F153</f>
        <v>9.796</v>
      </c>
      <c r="L153" s="2"/>
      <c r="M153" s="2"/>
    </row>
    <row r="154" spans="1:13" ht="13.5" thickBot="1">
      <c r="A154" s="170"/>
      <c r="B154" s="121" t="s">
        <v>91</v>
      </c>
      <c r="C154" s="90" t="s">
        <v>92</v>
      </c>
      <c r="D154" s="104" t="s">
        <v>93</v>
      </c>
      <c r="E154" s="109">
        <v>0.056</v>
      </c>
      <c r="F154" s="109">
        <f>E154*F148</f>
        <v>0.056</v>
      </c>
      <c r="G154" s="105">
        <v>140</v>
      </c>
      <c r="H154" s="70"/>
      <c r="I154" s="71"/>
      <c r="J154" s="71"/>
      <c r="K154" s="78">
        <f>G154*F154</f>
        <v>7.84</v>
      </c>
      <c r="L154" s="2"/>
      <c r="M154" s="2"/>
    </row>
    <row r="155" spans="1:13" ht="28.5" customHeight="1">
      <c r="A155" s="179">
        <v>11</v>
      </c>
      <c r="B155" s="50" t="s">
        <v>215</v>
      </c>
      <c r="C155" s="51" t="s">
        <v>216</v>
      </c>
      <c r="D155" s="24" t="s">
        <v>3</v>
      </c>
      <c r="E155" s="13"/>
      <c r="F155" s="98">
        <v>2</v>
      </c>
      <c r="G155" s="61"/>
      <c r="H155" s="62"/>
      <c r="I155" s="58"/>
      <c r="J155" s="58"/>
      <c r="K155" s="63"/>
      <c r="L155" s="2"/>
      <c r="M155" s="2"/>
    </row>
    <row r="156" spans="1:13" ht="12.75">
      <c r="A156" s="169"/>
      <c r="B156" s="171"/>
      <c r="C156" s="66" t="s">
        <v>87</v>
      </c>
      <c r="D156" s="9" t="s">
        <v>60</v>
      </c>
      <c r="E156" s="176">
        <v>39</v>
      </c>
      <c r="F156" s="176">
        <f>E156*F155</f>
        <v>78</v>
      </c>
      <c r="G156" s="199">
        <v>51.99</v>
      </c>
      <c r="H156" s="180">
        <f>G156*F156</f>
        <v>4055.2200000000003</v>
      </c>
      <c r="I156" s="182"/>
      <c r="J156" s="182"/>
      <c r="K156" s="197"/>
      <c r="L156" s="2"/>
      <c r="M156" s="2"/>
    </row>
    <row r="157" spans="1:13" ht="12.75">
      <c r="A157" s="169"/>
      <c r="B157" s="173"/>
      <c r="C157" s="66" t="s">
        <v>88</v>
      </c>
      <c r="D157" s="94">
        <v>4.3</v>
      </c>
      <c r="E157" s="176"/>
      <c r="F157" s="176"/>
      <c r="G157" s="200"/>
      <c r="H157" s="181"/>
      <c r="I157" s="183"/>
      <c r="J157" s="183"/>
      <c r="K157" s="198"/>
      <c r="L157" s="2"/>
      <c r="M157" s="2"/>
    </row>
    <row r="158" spans="1:13" ht="12.75">
      <c r="A158" s="169"/>
      <c r="B158" s="48" t="s">
        <v>201</v>
      </c>
      <c r="C158" s="66" t="s">
        <v>89</v>
      </c>
      <c r="D158" s="9" t="s">
        <v>183</v>
      </c>
      <c r="E158" s="11">
        <v>0.16</v>
      </c>
      <c r="F158" s="11">
        <f>E158*F155</f>
        <v>0.32</v>
      </c>
      <c r="G158" s="68">
        <v>7.73</v>
      </c>
      <c r="H158" s="69"/>
      <c r="I158" s="67"/>
      <c r="J158" s="67">
        <f>G158*F158</f>
        <v>2.4736000000000002</v>
      </c>
      <c r="K158" s="32"/>
      <c r="L158" s="2"/>
      <c r="M158" s="2"/>
    </row>
    <row r="159" spans="1:13" ht="12.75">
      <c r="A159" s="169"/>
      <c r="B159" s="79" t="s">
        <v>94</v>
      </c>
      <c r="C159" s="80" t="s">
        <v>95</v>
      </c>
      <c r="D159" s="79" t="s">
        <v>93</v>
      </c>
      <c r="E159" s="11">
        <v>0.01</v>
      </c>
      <c r="F159" s="11">
        <f>E159*F155</f>
        <v>0.02</v>
      </c>
      <c r="G159" s="31">
        <v>61.59</v>
      </c>
      <c r="H159" s="15"/>
      <c r="I159" s="12"/>
      <c r="J159" s="12"/>
      <c r="K159" s="32">
        <f>G159*F159</f>
        <v>1.2318</v>
      </c>
      <c r="L159" s="2"/>
      <c r="M159" s="2"/>
    </row>
    <row r="160" spans="1:13" ht="12.75">
      <c r="A160" s="169"/>
      <c r="B160" s="110" t="s">
        <v>90</v>
      </c>
      <c r="C160" s="80" t="s">
        <v>214</v>
      </c>
      <c r="D160" s="9" t="s">
        <v>198</v>
      </c>
      <c r="E160" s="11">
        <v>0.4</v>
      </c>
      <c r="F160" s="11">
        <f>E160*F155</f>
        <v>0.8</v>
      </c>
      <c r="G160" s="31">
        <v>24.49</v>
      </c>
      <c r="H160" s="15"/>
      <c r="I160" s="12"/>
      <c r="J160" s="12"/>
      <c r="K160" s="32">
        <f>G160*F160</f>
        <v>19.592</v>
      </c>
      <c r="L160" s="2"/>
      <c r="M160" s="2"/>
    </row>
    <row r="161" spans="1:13" ht="13.5" thickBot="1">
      <c r="A161" s="170"/>
      <c r="B161" s="121" t="s">
        <v>91</v>
      </c>
      <c r="C161" s="90" t="s">
        <v>92</v>
      </c>
      <c r="D161" s="104" t="s">
        <v>93</v>
      </c>
      <c r="E161" s="14">
        <v>0.1</v>
      </c>
      <c r="F161" s="14">
        <f>E161*F155</f>
        <v>0.2</v>
      </c>
      <c r="G161" s="105">
        <v>140</v>
      </c>
      <c r="H161" s="70"/>
      <c r="I161" s="71"/>
      <c r="J161" s="71"/>
      <c r="K161" s="78">
        <f>G161*F161</f>
        <v>28</v>
      </c>
      <c r="L161" s="2"/>
      <c r="M161" s="2"/>
    </row>
    <row r="162" spans="1:13" ht="28.5" customHeight="1">
      <c r="A162" s="179">
        <v>12</v>
      </c>
      <c r="B162" s="50" t="s">
        <v>217</v>
      </c>
      <c r="C162" s="51" t="s">
        <v>218</v>
      </c>
      <c r="D162" s="24" t="s">
        <v>3</v>
      </c>
      <c r="E162" s="13"/>
      <c r="F162" s="98">
        <v>2</v>
      </c>
      <c r="G162" s="61"/>
      <c r="H162" s="62"/>
      <c r="I162" s="58"/>
      <c r="J162" s="58"/>
      <c r="K162" s="63"/>
      <c r="L162" s="2"/>
      <c r="M162" s="2"/>
    </row>
    <row r="163" spans="1:13" ht="12.75">
      <c r="A163" s="169"/>
      <c r="B163" s="171"/>
      <c r="C163" s="66" t="s">
        <v>87</v>
      </c>
      <c r="D163" s="9" t="s">
        <v>60</v>
      </c>
      <c r="E163" s="176">
        <v>18</v>
      </c>
      <c r="F163" s="176">
        <f>E163*F162</f>
        <v>36</v>
      </c>
      <c r="G163" s="199">
        <v>51.24</v>
      </c>
      <c r="H163" s="180">
        <f>G163*F163</f>
        <v>1844.64</v>
      </c>
      <c r="I163" s="182"/>
      <c r="J163" s="182"/>
      <c r="K163" s="197"/>
      <c r="L163" s="2"/>
      <c r="M163" s="2"/>
    </row>
    <row r="164" spans="1:13" ht="12.75">
      <c r="A164" s="169"/>
      <c r="B164" s="173"/>
      <c r="C164" s="66" t="s">
        <v>88</v>
      </c>
      <c r="D164" s="94">
        <v>4.2</v>
      </c>
      <c r="E164" s="176"/>
      <c r="F164" s="176"/>
      <c r="G164" s="200"/>
      <c r="H164" s="181"/>
      <c r="I164" s="183"/>
      <c r="J164" s="183"/>
      <c r="K164" s="198"/>
      <c r="L164" s="2"/>
      <c r="M164" s="2"/>
    </row>
    <row r="165" spans="1:13" ht="12.75">
      <c r="A165" s="169"/>
      <c r="B165" s="48" t="s">
        <v>201</v>
      </c>
      <c r="C165" s="66" t="s">
        <v>89</v>
      </c>
      <c r="D165" s="9" t="s">
        <v>183</v>
      </c>
      <c r="E165" s="11">
        <v>0.16</v>
      </c>
      <c r="F165" s="11">
        <f>E165*F162</f>
        <v>0.32</v>
      </c>
      <c r="G165" s="68">
        <v>7.73</v>
      </c>
      <c r="H165" s="69"/>
      <c r="I165" s="67"/>
      <c r="J165" s="67">
        <f>G165*F165</f>
        <v>2.4736000000000002</v>
      </c>
      <c r="K165" s="32"/>
      <c r="L165" s="2"/>
      <c r="M165" s="2"/>
    </row>
    <row r="166" spans="1:13" ht="12.75">
      <c r="A166" s="169"/>
      <c r="B166" s="79" t="s">
        <v>94</v>
      </c>
      <c r="C166" s="80" t="s">
        <v>95</v>
      </c>
      <c r="D166" s="79" t="s">
        <v>93</v>
      </c>
      <c r="E166" s="106">
        <v>0.012</v>
      </c>
      <c r="F166" s="106">
        <f>E166*F162</f>
        <v>0.024</v>
      </c>
      <c r="G166" s="31">
        <v>61.59</v>
      </c>
      <c r="H166" s="15"/>
      <c r="I166" s="12"/>
      <c r="J166" s="12"/>
      <c r="K166" s="32">
        <f>G166*F166</f>
        <v>1.4781600000000001</v>
      </c>
      <c r="L166" s="2"/>
      <c r="M166" s="2"/>
    </row>
    <row r="167" spans="1:13" ht="12.75">
      <c r="A167" s="169"/>
      <c r="B167" s="110" t="s">
        <v>90</v>
      </c>
      <c r="C167" s="80" t="s">
        <v>214</v>
      </c>
      <c r="D167" s="9" t="s">
        <v>198</v>
      </c>
      <c r="E167" s="11">
        <v>0.4</v>
      </c>
      <c r="F167" s="11">
        <f>E167*F162</f>
        <v>0.8</v>
      </c>
      <c r="G167" s="31">
        <v>24.49</v>
      </c>
      <c r="H167" s="15"/>
      <c r="I167" s="12"/>
      <c r="J167" s="12"/>
      <c r="K167" s="32">
        <f>G167*F167</f>
        <v>19.592</v>
      </c>
      <c r="L167" s="2"/>
      <c r="M167" s="2"/>
    </row>
    <row r="168" spans="1:13" ht="13.5" thickBot="1">
      <c r="A168" s="170"/>
      <c r="B168" s="121" t="s">
        <v>91</v>
      </c>
      <c r="C168" s="90" t="s">
        <v>92</v>
      </c>
      <c r="D168" s="104" t="s">
        <v>93</v>
      </c>
      <c r="E168" s="14">
        <v>0.12</v>
      </c>
      <c r="F168" s="14">
        <f>E168*F162</f>
        <v>0.24</v>
      </c>
      <c r="G168" s="105">
        <v>140</v>
      </c>
      <c r="H168" s="70"/>
      <c r="I168" s="71"/>
      <c r="J168" s="71"/>
      <c r="K168" s="78">
        <f>G168*F168</f>
        <v>33.6</v>
      </c>
      <c r="L168" s="2"/>
      <c r="M168" s="2"/>
    </row>
    <row r="169" spans="1:13" ht="41.25" customHeight="1">
      <c r="A169" s="179">
        <v>13</v>
      </c>
      <c r="B169" s="50" t="s">
        <v>219</v>
      </c>
      <c r="C169" s="51" t="s">
        <v>32</v>
      </c>
      <c r="D169" s="24" t="s">
        <v>3</v>
      </c>
      <c r="E169" s="13"/>
      <c r="F169" s="98">
        <v>404</v>
      </c>
      <c r="G169" s="61"/>
      <c r="H169" s="62"/>
      <c r="I169" s="58"/>
      <c r="J169" s="58"/>
      <c r="K169" s="63"/>
      <c r="L169" s="2"/>
      <c r="M169" s="2"/>
    </row>
    <row r="170" spans="1:13" ht="12.75">
      <c r="A170" s="169"/>
      <c r="B170" s="171"/>
      <c r="C170" s="66" t="s">
        <v>87</v>
      </c>
      <c r="D170" s="9" t="s">
        <v>60</v>
      </c>
      <c r="E170" s="176">
        <v>2</v>
      </c>
      <c r="F170" s="176">
        <f>E170*F169</f>
        <v>808</v>
      </c>
      <c r="G170" s="199">
        <v>49.76</v>
      </c>
      <c r="H170" s="180">
        <f>G170*F170</f>
        <v>40206.08</v>
      </c>
      <c r="I170" s="182"/>
      <c r="J170" s="182"/>
      <c r="K170" s="197"/>
      <c r="L170" s="2"/>
      <c r="M170" s="2"/>
    </row>
    <row r="171" spans="1:13" ht="12.75">
      <c r="A171" s="169"/>
      <c r="B171" s="173"/>
      <c r="C171" s="66" t="s">
        <v>88</v>
      </c>
      <c r="D171" s="94">
        <v>4</v>
      </c>
      <c r="E171" s="176"/>
      <c r="F171" s="176"/>
      <c r="G171" s="200"/>
      <c r="H171" s="181"/>
      <c r="I171" s="183"/>
      <c r="J171" s="183"/>
      <c r="K171" s="198"/>
      <c r="L171" s="2"/>
      <c r="M171" s="2"/>
    </row>
    <row r="172" spans="1:13" ht="12.75">
      <c r="A172" s="169"/>
      <c r="B172" s="48" t="s">
        <v>201</v>
      </c>
      <c r="C172" s="66" t="s">
        <v>89</v>
      </c>
      <c r="D172" s="9" t="s">
        <v>183</v>
      </c>
      <c r="E172" s="11">
        <v>0.16</v>
      </c>
      <c r="F172" s="11">
        <f>E172*F169</f>
        <v>64.64</v>
      </c>
      <c r="G172" s="68">
        <v>7.73</v>
      </c>
      <c r="H172" s="69"/>
      <c r="I172" s="67"/>
      <c r="J172" s="67">
        <f>G172*F172</f>
        <v>499.66720000000004</v>
      </c>
      <c r="K172" s="32"/>
      <c r="L172" s="2"/>
      <c r="M172" s="2"/>
    </row>
    <row r="173" spans="1:13" ht="12.75">
      <c r="A173" s="169"/>
      <c r="B173" s="79" t="s">
        <v>94</v>
      </c>
      <c r="C173" s="80" t="s">
        <v>95</v>
      </c>
      <c r="D173" s="79" t="s">
        <v>93</v>
      </c>
      <c r="E173" s="100">
        <v>0.0005</v>
      </c>
      <c r="F173" s="100">
        <f>E173*F169</f>
        <v>0.202</v>
      </c>
      <c r="G173" s="31">
        <v>61.59</v>
      </c>
      <c r="H173" s="15"/>
      <c r="I173" s="12"/>
      <c r="J173" s="12"/>
      <c r="K173" s="32">
        <f>G173*F173</f>
        <v>12.441180000000001</v>
      </c>
      <c r="L173" s="2"/>
      <c r="M173" s="2"/>
    </row>
    <row r="174" spans="1:13" ht="12.75">
      <c r="A174" s="169"/>
      <c r="B174" s="120" t="s">
        <v>96</v>
      </c>
      <c r="C174" s="80" t="s">
        <v>97</v>
      </c>
      <c r="D174" s="79" t="s">
        <v>98</v>
      </c>
      <c r="E174" s="116">
        <v>1E-05</v>
      </c>
      <c r="F174" s="116">
        <f>E174*F169</f>
        <v>0.00404</v>
      </c>
      <c r="G174" s="31">
        <v>2861.52</v>
      </c>
      <c r="H174" s="15"/>
      <c r="I174" s="12"/>
      <c r="J174" s="12"/>
      <c r="K174" s="32">
        <f>G174*F174</f>
        <v>11.5605408</v>
      </c>
      <c r="L174" s="2"/>
      <c r="M174" s="2"/>
    </row>
    <row r="175" spans="1:13" ht="12.75">
      <c r="A175" s="169"/>
      <c r="B175" s="110" t="s">
        <v>90</v>
      </c>
      <c r="C175" s="80" t="s">
        <v>214</v>
      </c>
      <c r="D175" s="9" t="s">
        <v>198</v>
      </c>
      <c r="E175" s="11">
        <v>0.25</v>
      </c>
      <c r="F175" s="11">
        <f>E175*F169</f>
        <v>101</v>
      </c>
      <c r="G175" s="31">
        <v>24.49</v>
      </c>
      <c r="H175" s="15"/>
      <c r="I175" s="12"/>
      <c r="J175" s="12"/>
      <c r="K175" s="32">
        <f>G175*F175</f>
        <v>2473.49</v>
      </c>
      <c r="L175" s="2"/>
      <c r="M175" s="2"/>
    </row>
    <row r="176" spans="1:13" ht="13.5" thickBot="1">
      <c r="A176" s="170"/>
      <c r="B176" s="121" t="s">
        <v>91</v>
      </c>
      <c r="C176" s="90" t="s">
        <v>92</v>
      </c>
      <c r="D176" s="104" t="s">
        <v>93</v>
      </c>
      <c r="E176" s="109">
        <v>0.005</v>
      </c>
      <c r="F176" s="109">
        <f>E176*F169</f>
        <v>2.02</v>
      </c>
      <c r="G176" s="105">
        <v>140</v>
      </c>
      <c r="H176" s="70"/>
      <c r="I176" s="71"/>
      <c r="J176" s="71"/>
      <c r="K176" s="78">
        <f>G176*F176</f>
        <v>282.8</v>
      </c>
      <c r="L176" s="2"/>
      <c r="M176" s="2"/>
    </row>
    <row r="177" spans="1:13" ht="28.5" customHeight="1">
      <c r="A177" s="179">
        <v>14</v>
      </c>
      <c r="B177" s="50" t="s">
        <v>220</v>
      </c>
      <c r="C177" s="51" t="s">
        <v>64</v>
      </c>
      <c r="D177" s="24" t="s">
        <v>3</v>
      </c>
      <c r="E177" s="13"/>
      <c r="F177" s="98">
        <v>21</v>
      </c>
      <c r="G177" s="61"/>
      <c r="H177" s="62"/>
      <c r="I177" s="58"/>
      <c r="J177" s="58"/>
      <c r="K177" s="63"/>
      <c r="L177" s="2"/>
      <c r="M177" s="2"/>
    </row>
    <row r="178" spans="1:13" ht="12.75">
      <c r="A178" s="169"/>
      <c r="B178" s="171"/>
      <c r="C178" s="66" t="s">
        <v>87</v>
      </c>
      <c r="D178" s="9" t="s">
        <v>60</v>
      </c>
      <c r="E178" s="176">
        <v>0.5</v>
      </c>
      <c r="F178" s="176">
        <f>E178*F177</f>
        <v>10.5</v>
      </c>
      <c r="G178" s="199">
        <v>50.46</v>
      </c>
      <c r="H178" s="180">
        <f>G178*F178</f>
        <v>529.83</v>
      </c>
      <c r="I178" s="182"/>
      <c r="J178" s="182"/>
      <c r="K178" s="197"/>
      <c r="L178" s="2"/>
      <c r="M178" s="2"/>
    </row>
    <row r="179" spans="1:13" ht="12.75">
      <c r="A179" s="169"/>
      <c r="B179" s="173"/>
      <c r="C179" s="66" t="s">
        <v>88</v>
      </c>
      <c r="D179" s="94">
        <v>4.1</v>
      </c>
      <c r="E179" s="176"/>
      <c r="F179" s="176"/>
      <c r="G179" s="200"/>
      <c r="H179" s="181"/>
      <c r="I179" s="183"/>
      <c r="J179" s="183"/>
      <c r="K179" s="198"/>
      <c r="L179" s="2"/>
      <c r="M179" s="2"/>
    </row>
    <row r="180" spans="1:13" ht="12.75">
      <c r="A180" s="169"/>
      <c r="B180" s="120" t="s">
        <v>96</v>
      </c>
      <c r="C180" s="80" t="s">
        <v>97</v>
      </c>
      <c r="D180" s="79" t="s">
        <v>98</v>
      </c>
      <c r="E180" s="116">
        <v>5E-05</v>
      </c>
      <c r="F180" s="116">
        <f>E180*F177</f>
        <v>0.0010500000000000002</v>
      </c>
      <c r="G180" s="31">
        <v>2861.52</v>
      </c>
      <c r="H180" s="15"/>
      <c r="I180" s="12"/>
      <c r="J180" s="12"/>
      <c r="K180" s="32">
        <f>G180*F180</f>
        <v>3.0045960000000003</v>
      </c>
      <c r="L180" s="2"/>
      <c r="M180" s="2"/>
    </row>
    <row r="181" spans="1:13" ht="12.75">
      <c r="A181" s="169"/>
      <c r="B181" s="79" t="s">
        <v>171</v>
      </c>
      <c r="C181" s="80" t="s">
        <v>144</v>
      </c>
      <c r="D181" s="79" t="s">
        <v>98</v>
      </c>
      <c r="E181" s="116">
        <v>1E-05</v>
      </c>
      <c r="F181" s="116">
        <f>E181*F177</f>
        <v>0.00021</v>
      </c>
      <c r="G181" s="31">
        <v>30000</v>
      </c>
      <c r="H181" s="15"/>
      <c r="I181" s="12"/>
      <c r="J181" s="12"/>
      <c r="K181" s="32">
        <f>G181*F181</f>
        <v>6.3</v>
      </c>
      <c r="L181" s="2"/>
      <c r="M181" s="2"/>
    </row>
    <row r="182" spans="1:13" ht="13.5" thickBot="1">
      <c r="A182" s="170"/>
      <c r="B182" s="121" t="s">
        <v>221</v>
      </c>
      <c r="C182" s="90" t="s">
        <v>222</v>
      </c>
      <c r="D182" s="104" t="s">
        <v>98</v>
      </c>
      <c r="E182" s="111">
        <v>1E-05</v>
      </c>
      <c r="F182" s="111">
        <f>E182*F177</f>
        <v>0.00021</v>
      </c>
      <c r="G182" s="105">
        <v>20000</v>
      </c>
      <c r="H182" s="70"/>
      <c r="I182" s="71"/>
      <c r="J182" s="71"/>
      <c r="K182" s="78">
        <f>G182*F182</f>
        <v>4.2</v>
      </c>
      <c r="L182" s="2"/>
      <c r="M182" s="2"/>
    </row>
    <row r="183" spans="1:13" ht="13.5" thickBot="1">
      <c r="A183" s="122"/>
      <c r="B183" s="211" t="s">
        <v>225</v>
      </c>
      <c r="C183" s="211"/>
      <c r="D183" s="211"/>
      <c r="E183" s="211"/>
      <c r="F183" s="211"/>
      <c r="G183" s="212"/>
      <c r="H183" s="123">
        <f>SUM(H148:H182)</f>
        <v>47883.530000000006</v>
      </c>
      <c r="I183" s="124"/>
      <c r="J183" s="124">
        <f>SUM(J148:J182)</f>
        <v>505.85120000000006</v>
      </c>
      <c r="K183" s="125">
        <f>SUM(K148:K182)</f>
        <v>2915.2711808000004</v>
      </c>
      <c r="L183" s="2"/>
      <c r="M183" s="2"/>
    </row>
    <row r="184" spans="1:13" ht="13.5" thickBot="1">
      <c r="A184" s="122"/>
      <c r="B184" s="211" t="s">
        <v>226</v>
      </c>
      <c r="C184" s="211"/>
      <c r="D184" s="211"/>
      <c r="E184" s="211"/>
      <c r="F184" s="211"/>
      <c r="G184" s="212"/>
      <c r="H184" s="123">
        <f>H137+H147+H183</f>
        <v>83749.94202000002</v>
      </c>
      <c r="I184" s="124">
        <f>I137</f>
        <v>11916.083279999999</v>
      </c>
      <c r="J184" s="124">
        <f>J137+J183</f>
        <v>22541.8638</v>
      </c>
      <c r="K184" s="125">
        <f>K137+K147+K183</f>
        <v>36868.6627258</v>
      </c>
      <c r="L184" s="2"/>
      <c r="M184" s="2"/>
    </row>
    <row r="185" spans="1:13" ht="26.25" customHeight="1" thickBot="1">
      <c r="A185" s="33"/>
      <c r="B185" s="192" t="s">
        <v>69</v>
      </c>
      <c r="C185" s="193"/>
      <c r="D185" s="192" t="s">
        <v>70</v>
      </c>
      <c r="E185" s="196"/>
      <c r="F185" s="193"/>
      <c r="G185" s="34" t="s">
        <v>71</v>
      </c>
      <c r="H185" s="34" t="s">
        <v>72</v>
      </c>
      <c r="I185" s="218" t="s">
        <v>73</v>
      </c>
      <c r="J185" s="219"/>
      <c r="K185" s="126" t="s">
        <v>13</v>
      </c>
      <c r="L185" s="2"/>
      <c r="M185" s="2"/>
    </row>
    <row r="186" spans="1:13" ht="13.5" thickBot="1">
      <c r="A186" s="30">
        <v>1</v>
      </c>
      <c r="B186" s="224" t="s">
        <v>15</v>
      </c>
      <c r="C186" s="225"/>
      <c r="D186" s="224" t="s">
        <v>16</v>
      </c>
      <c r="E186" s="196"/>
      <c r="F186" s="225"/>
      <c r="G186" s="18" t="s">
        <v>17</v>
      </c>
      <c r="H186" s="18" t="s">
        <v>18</v>
      </c>
      <c r="I186" s="220">
        <v>6</v>
      </c>
      <c r="J186" s="221"/>
      <c r="K186" s="127">
        <v>7</v>
      </c>
      <c r="L186" s="2"/>
      <c r="M186" s="2"/>
    </row>
    <row r="187" spans="1:13" ht="12.75">
      <c r="A187" s="25"/>
      <c r="B187" s="222" t="s">
        <v>6</v>
      </c>
      <c r="C187" s="226"/>
      <c r="D187" s="222"/>
      <c r="E187" s="226"/>
      <c r="F187" s="223"/>
      <c r="G187" s="29"/>
      <c r="H187" s="29"/>
      <c r="I187" s="222"/>
      <c r="J187" s="223"/>
      <c r="K187" s="128">
        <f>H184+I184</f>
        <v>95666.02530000001</v>
      </c>
      <c r="L187" s="2"/>
      <c r="M187" s="2"/>
    </row>
    <row r="188" spans="1:13" ht="12.75">
      <c r="A188" s="3"/>
      <c r="B188" s="227" t="s">
        <v>74</v>
      </c>
      <c r="C188" s="228"/>
      <c r="D188" s="235" t="s">
        <v>75</v>
      </c>
      <c r="E188" s="236"/>
      <c r="F188" s="237"/>
      <c r="G188" s="1"/>
      <c r="H188" s="1">
        <v>1.2</v>
      </c>
      <c r="I188" s="216">
        <f>H188</f>
        <v>1.2</v>
      </c>
      <c r="J188" s="217"/>
      <c r="K188" s="129">
        <f>K187*I188</f>
        <v>114799.23036</v>
      </c>
      <c r="L188" s="2"/>
      <c r="M188" s="2"/>
    </row>
    <row r="189" spans="1:13" ht="12.75">
      <c r="A189" s="3"/>
      <c r="B189" s="213" t="s">
        <v>7</v>
      </c>
      <c r="C189" s="215"/>
      <c r="D189" s="213"/>
      <c r="E189" s="214"/>
      <c r="F189" s="215"/>
      <c r="G189" s="1"/>
      <c r="H189" s="1"/>
      <c r="I189" s="216"/>
      <c r="J189" s="217"/>
      <c r="K189" s="129">
        <f>K184</f>
        <v>36868.6627258</v>
      </c>
      <c r="L189" s="2"/>
      <c r="M189" s="2"/>
    </row>
    <row r="190" spans="1:13" ht="12.75">
      <c r="A190" s="3"/>
      <c r="B190" s="213" t="s">
        <v>8</v>
      </c>
      <c r="C190" s="215"/>
      <c r="D190" s="213"/>
      <c r="E190" s="214"/>
      <c r="F190" s="215"/>
      <c r="G190" s="1"/>
      <c r="H190" s="1"/>
      <c r="I190" s="216"/>
      <c r="J190" s="217"/>
      <c r="K190" s="129">
        <f>J184</f>
        <v>22541.8638</v>
      </c>
      <c r="L190" s="2"/>
      <c r="M190" s="2"/>
    </row>
    <row r="191" spans="1:13" ht="13.5" thickBot="1">
      <c r="A191" s="4"/>
      <c r="B191" s="238" t="s">
        <v>5</v>
      </c>
      <c r="C191" s="239"/>
      <c r="D191" s="239"/>
      <c r="E191" s="239"/>
      <c r="F191" s="239"/>
      <c r="G191" s="239"/>
      <c r="H191" s="239"/>
      <c r="I191" s="239"/>
      <c r="J191" s="240"/>
      <c r="K191" s="130">
        <f>K188+K189+K190</f>
        <v>174209.7568858</v>
      </c>
      <c r="L191" s="2"/>
      <c r="M191" s="2"/>
    </row>
    <row r="192" spans="1:13" ht="12.75">
      <c r="A192" s="244"/>
      <c r="B192" s="222" t="s">
        <v>35</v>
      </c>
      <c r="C192" s="223"/>
      <c r="D192" s="222"/>
      <c r="E192" s="226"/>
      <c r="F192" s="223"/>
      <c r="G192" s="39"/>
      <c r="H192" s="26"/>
      <c r="I192" s="229"/>
      <c r="J192" s="230"/>
      <c r="K192" s="128">
        <f>H137+I137</f>
        <v>45045.6953</v>
      </c>
      <c r="L192" s="2"/>
      <c r="M192" s="2"/>
    </row>
    <row r="193" spans="1:13" ht="12.75">
      <c r="A193" s="245"/>
      <c r="B193" s="227" t="s">
        <v>25</v>
      </c>
      <c r="C193" s="228"/>
      <c r="D193" s="235" t="s">
        <v>76</v>
      </c>
      <c r="E193" s="236"/>
      <c r="F193" s="237"/>
      <c r="G193" s="37">
        <v>0.95</v>
      </c>
      <c r="H193" s="1">
        <v>0.94</v>
      </c>
      <c r="I193" s="216">
        <f>G193*H193</f>
        <v>0.8929999999999999</v>
      </c>
      <c r="J193" s="217"/>
      <c r="K193" s="129">
        <f>K192*I193</f>
        <v>40225.80590289999</v>
      </c>
      <c r="L193" s="2"/>
      <c r="M193" s="2"/>
    </row>
    <row r="194" spans="1:13" ht="12.75">
      <c r="A194" s="246"/>
      <c r="B194" s="227" t="s">
        <v>26</v>
      </c>
      <c r="C194" s="228"/>
      <c r="D194" s="235" t="s">
        <v>77</v>
      </c>
      <c r="E194" s="236"/>
      <c r="F194" s="237"/>
      <c r="G194" s="37">
        <v>0.65</v>
      </c>
      <c r="H194" s="1"/>
      <c r="I194" s="216">
        <f>G194</f>
        <v>0.65</v>
      </c>
      <c r="J194" s="217"/>
      <c r="K194" s="129">
        <f>K192*I194</f>
        <v>29279.701945</v>
      </c>
      <c r="L194" s="2"/>
      <c r="M194" s="2"/>
    </row>
    <row r="195" spans="1:13" ht="12.75">
      <c r="A195" s="247"/>
      <c r="B195" s="213" t="s">
        <v>51</v>
      </c>
      <c r="C195" s="215"/>
      <c r="D195" s="213"/>
      <c r="E195" s="214"/>
      <c r="F195" s="215"/>
      <c r="G195" s="37"/>
      <c r="H195" s="1"/>
      <c r="I195" s="216"/>
      <c r="J195" s="217"/>
      <c r="K195" s="129">
        <f>H147</f>
        <v>2736.7999999999997</v>
      </c>
      <c r="L195" s="2"/>
      <c r="M195" s="2"/>
    </row>
    <row r="196" spans="1:13" ht="12.75">
      <c r="A196" s="245"/>
      <c r="B196" s="227" t="s">
        <v>25</v>
      </c>
      <c r="C196" s="228"/>
      <c r="D196" s="235" t="s">
        <v>76</v>
      </c>
      <c r="E196" s="236"/>
      <c r="F196" s="237"/>
      <c r="G196" s="37">
        <v>0.92</v>
      </c>
      <c r="H196" s="1">
        <v>0.94</v>
      </c>
      <c r="I196" s="216">
        <f>H196*G196</f>
        <v>0.8648</v>
      </c>
      <c r="J196" s="217"/>
      <c r="K196" s="129">
        <f>K195*I196</f>
        <v>2366.78464</v>
      </c>
      <c r="L196" s="2"/>
      <c r="M196" s="2"/>
    </row>
    <row r="197" spans="1:13" ht="12.75">
      <c r="A197" s="246"/>
      <c r="B197" s="227" t="s">
        <v>26</v>
      </c>
      <c r="C197" s="228"/>
      <c r="D197" s="235" t="s">
        <v>77</v>
      </c>
      <c r="E197" s="236"/>
      <c r="F197" s="237"/>
      <c r="G197" s="37">
        <v>0.65</v>
      </c>
      <c r="H197" s="1"/>
      <c r="I197" s="216">
        <f>G197</f>
        <v>0.65</v>
      </c>
      <c r="J197" s="217"/>
      <c r="K197" s="129">
        <f>K195*I197</f>
        <v>1778.9199999999998</v>
      </c>
      <c r="L197" s="2"/>
      <c r="M197" s="2"/>
    </row>
    <row r="198" spans="1:13" ht="12.75">
      <c r="A198" s="247"/>
      <c r="B198" s="213" t="s">
        <v>52</v>
      </c>
      <c r="C198" s="215"/>
      <c r="D198" s="213"/>
      <c r="E198" s="214"/>
      <c r="F198" s="215"/>
      <c r="G198" s="37"/>
      <c r="H198" s="1"/>
      <c r="I198" s="216"/>
      <c r="J198" s="217"/>
      <c r="K198" s="129">
        <f>H183</f>
        <v>47883.530000000006</v>
      </c>
      <c r="L198" s="2"/>
      <c r="M198" s="2"/>
    </row>
    <row r="199" spans="1:13" ht="12.75">
      <c r="A199" s="245"/>
      <c r="B199" s="227" t="s">
        <v>25</v>
      </c>
      <c r="C199" s="228"/>
      <c r="D199" s="235" t="s">
        <v>76</v>
      </c>
      <c r="E199" s="236"/>
      <c r="F199" s="237"/>
      <c r="G199" s="37">
        <v>0.8</v>
      </c>
      <c r="H199" s="1">
        <v>0.94</v>
      </c>
      <c r="I199" s="216">
        <f>H199*G199</f>
        <v>0.752</v>
      </c>
      <c r="J199" s="217"/>
      <c r="K199" s="129">
        <f>K198*I199</f>
        <v>36008.414560000005</v>
      </c>
      <c r="L199" s="2"/>
      <c r="M199" s="2"/>
    </row>
    <row r="200" spans="1:13" ht="12.75">
      <c r="A200" s="246"/>
      <c r="B200" s="227" t="s">
        <v>26</v>
      </c>
      <c r="C200" s="228"/>
      <c r="D200" s="235" t="s">
        <v>77</v>
      </c>
      <c r="E200" s="236"/>
      <c r="F200" s="237"/>
      <c r="G200" s="37">
        <v>0.6</v>
      </c>
      <c r="H200" s="1"/>
      <c r="I200" s="216">
        <f>G200</f>
        <v>0.6</v>
      </c>
      <c r="J200" s="217"/>
      <c r="K200" s="129">
        <f>K198*I200</f>
        <v>28730.118000000002</v>
      </c>
      <c r="L200" s="2"/>
      <c r="M200" s="2"/>
    </row>
    <row r="201" spans="1:13" ht="12.75">
      <c r="A201" s="3"/>
      <c r="B201" s="227" t="s">
        <v>53</v>
      </c>
      <c r="C201" s="228"/>
      <c r="D201" s="227"/>
      <c r="E201" s="248"/>
      <c r="F201" s="228"/>
      <c r="G201" s="37"/>
      <c r="H201" s="1"/>
      <c r="I201" s="231"/>
      <c r="J201" s="232"/>
      <c r="K201" s="129">
        <f>K193+K196+K199</f>
        <v>78601.0051029</v>
      </c>
      <c r="L201" s="2"/>
      <c r="M201" s="2"/>
    </row>
    <row r="202" spans="1:13" ht="12.75">
      <c r="A202" s="3"/>
      <c r="B202" s="227" t="s">
        <v>54</v>
      </c>
      <c r="C202" s="228"/>
      <c r="D202" s="227"/>
      <c r="E202" s="248"/>
      <c r="F202" s="228"/>
      <c r="G202" s="37"/>
      <c r="H202" s="1"/>
      <c r="I202" s="231"/>
      <c r="J202" s="232"/>
      <c r="K202" s="129">
        <f>K194+K197+K200</f>
        <v>59788.739945</v>
      </c>
      <c r="L202" s="2"/>
      <c r="M202" s="2"/>
    </row>
    <row r="203" spans="1:13" ht="13.5" thickBot="1">
      <c r="A203" s="4"/>
      <c r="B203" s="238" t="s">
        <v>5</v>
      </c>
      <c r="C203" s="240"/>
      <c r="D203" s="238"/>
      <c r="E203" s="239"/>
      <c r="F203" s="240"/>
      <c r="G203" s="38"/>
      <c r="H203" s="5"/>
      <c r="I203" s="233"/>
      <c r="J203" s="234"/>
      <c r="K203" s="130">
        <f>K191+K201+K202</f>
        <v>312599.5019337</v>
      </c>
      <c r="L203" s="2"/>
      <c r="M203" s="2"/>
    </row>
    <row r="204" spans="1:13" ht="13.5" thickBot="1">
      <c r="A204" s="241" t="s">
        <v>10</v>
      </c>
      <c r="B204" s="242"/>
      <c r="C204" s="242"/>
      <c r="D204" s="242"/>
      <c r="E204" s="242"/>
      <c r="F204" s="242"/>
      <c r="G204" s="242"/>
      <c r="H204" s="242"/>
      <c r="I204" s="242"/>
      <c r="J204" s="242"/>
      <c r="K204" s="243"/>
      <c r="L204" s="2"/>
      <c r="M204" s="2"/>
    </row>
    <row r="205" spans="1:13" ht="26.25" customHeight="1" thickBot="1">
      <c r="A205" s="34" t="s">
        <v>0</v>
      </c>
      <c r="B205" s="192" t="s">
        <v>11</v>
      </c>
      <c r="C205" s="196"/>
      <c r="D205" s="193"/>
      <c r="E205" s="196" t="s">
        <v>78</v>
      </c>
      <c r="F205" s="193"/>
      <c r="G205" s="192" t="s">
        <v>79</v>
      </c>
      <c r="H205" s="193"/>
      <c r="I205" s="192" t="s">
        <v>12</v>
      </c>
      <c r="J205" s="193"/>
      <c r="K205" s="34" t="s">
        <v>13</v>
      </c>
      <c r="L205" s="42" t="s">
        <v>80</v>
      </c>
      <c r="M205" s="2"/>
    </row>
    <row r="206" spans="1:13" ht="13.5" thickBot="1">
      <c r="A206" s="17" t="s">
        <v>14</v>
      </c>
      <c r="B206" s="224" t="s">
        <v>15</v>
      </c>
      <c r="C206" s="196"/>
      <c r="D206" s="225"/>
      <c r="E206" s="224" t="s">
        <v>16</v>
      </c>
      <c r="F206" s="225"/>
      <c r="G206" s="224" t="s">
        <v>17</v>
      </c>
      <c r="H206" s="225"/>
      <c r="I206" s="224" t="s">
        <v>18</v>
      </c>
      <c r="J206" s="225"/>
      <c r="K206" s="131" t="s">
        <v>19</v>
      </c>
      <c r="L206" s="2"/>
      <c r="M206" s="2"/>
    </row>
    <row r="207" spans="1:13" ht="12.75">
      <c r="A207" s="20" t="s">
        <v>14</v>
      </c>
      <c r="B207" s="201" t="s">
        <v>55</v>
      </c>
      <c r="C207" s="201"/>
      <c r="D207" s="201"/>
      <c r="E207" s="175" t="s">
        <v>36</v>
      </c>
      <c r="F207" s="175"/>
      <c r="G207" s="174">
        <v>1070</v>
      </c>
      <c r="H207" s="174"/>
      <c r="I207" s="176">
        <f aca="true" t="shared" si="6" ref="I207:I215">L207/118*100</f>
        <v>2.5423728813559325</v>
      </c>
      <c r="J207" s="176"/>
      <c r="K207" s="44">
        <f aca="true" t="shared" si="7" ref="K207:K215">I207*G207</f>
        <v>2720.3389830508477</v>
      </c>
      <c r="L207" s="41">
        <v>3</v>
      </c>
      <c r="M207" s="2"/>
    </row>
    <row r="208" spans="1:13" ht="12.75">
      <c r="A208" s="20" t="s">
        <v>15</v>
      </c>
      <c r="B208" s="201" t="s">
        <v>56</v>
      </c>
      <c r="C208" s="201"/>
      <c r="D208" s="201"/>
      <c r="E208" s="175" t="s">
        <v>36</v>
      </c>
      <c r="F208" s="175"/>
      <c r="G208" s="174">
        <v>1930</v>
      </c>
      <c r="H208" s="174"/>
      <c r="I208" s="176">
        <f t="shared" si="6"/>
        <v>3.2203389830508473</v>
      </c>
      <c r="J208" s="176"/>
      <c r="K208" s="44">
        <f t="shared" si="7"/>
        <v>6215.254237288135</v>
      </c>
      <c r="L208" s="40">
        <v>3.8</v>
      </c>
      <c r="M208" s="2"/>
    </row>
    <row r="209" spans="1:13" ht="12.75">
      <c r="A209" s="20" t="s">
        <v>16</v>
      </c>
      <c r="B209" s="201" t="s">
        <v>57</v>
      </c>
      <c r="C209" s="201"/>
      <c r="D209" s="201"/>
      <c r="E209" s="175" t="s">
        <v>36</v>
      </c>
      <c r="F209" s="175"/>
      <c r="G209" s="174">
        <v>40</v>
      </c>
      <c r="H209" s="174"/>
      <c r="I209" s="176">
        <f t="shared" si="6"/>
        <v>3.8135593220338984</v>
      </c>
      <c r="J209" s="176"/>
      <c r="K209" s="44">
        <f t="shared" si="7"/>
        <v>152.54237288135593</v>
      </c>
      <c r="L209" s="40">
        <v>4.5</v>
      </c>
      <c r="M209" s="2"/>
    </row>
    <row r="210" spans="1:13" ht="12.75">
      <c r="A210" s="20" t="s">
        <v>17</v>
      </c>
      <c r="B210" s="201" t="s">
        <v>236</v>
      </c>
      <c r="C210" s="201"/>
      <c r="D210" s="201"/>
      <c r="E210" s="175" t="s">
        <v>36</v>
      </c>
      <c r="F210" s="175"/>
      <c r="G210" s="174">
        <v>140</v>
      </c>
      <c r="H210" s="174"/>
      <c r="I210" s="176">
        <f t="shared" si="6"/>
        <v>8.47457627118644</v>
      </c>
      <c r="J210" s="176"/>
      <c r="K210" s="44">
        <f t="shared" si="7"/>
        <v>1186.4406779661015</v>
      </c>
      <c r="L210" s="40">
        <v>10</v>
      </c>
      <c r="M210" s="2"/>
    </row>
    <row r="211" spans="1:13" ht="12.75">
      <c r="A211" s="20" t="s">
        <v>18</v>
      </c>
      <c r="B211" s="201" t="s">
        <v>37</v>
      </c>
      <c r="C211" s="201"/>
      <c r="D211" s="201"/>
      <c r="E211" s="175" t="s">
        <v>36</v>
      </c>
      <c r="F211" s="175"/>
      <c r="G211" s="174">
        <v>280</v>
      </c>
      <c r="H211" s="174"/>
      <c r="I211" s="176">
        <f t="shared" si="6"/>
        <v>4.067796610169491</v>
      </c>
      <c r="J211" s="176"/>
      <c r="K211" s="44">
        <f t="shared" si="7"/>
        <v>1138.9830508474577</v>
      </c>
      <c r="L211" s="40">
        <v>4.8</v>
      </c>
      <c r="M211" s="2"/>
    </row>
    <row r="212" spans="1:13" ht="12.75">
      <c r="A212" s="20" t="s">
        <v>19</v>
      </c>
      <c r="B212" s="201" t="s">
        <v>38</v>
      </c>
      <c r="C212" s="201"/>
      <c r="D212" s="201"/>
      <c r="E212" s="175" t="s">
        <v>36</v>
      </c>
      <c r="F212" s="175"/>
      <c r="G212" s="174">
        <v>1170</v>
      </c>
      <c r="H212" s="174"/>
      <c r="I212" s="176">
        <f t="shared" si="6"/>
        <v>7.627118644067797</v>
      </c>
      <c r="J212" s="176"/>
      <c r="K212" s="44">
        <f t="shared" si="7"/>
        <v>8923.728813559323</v>
      </c>
      <c r="L212" s="40">
        <v>9</v>
      </c>
      <c r="M212" s="2"/>
    </row>
    <row r="213" spans="1:13" ht="12.75">
      <c r="A213" s="20" t="s">
        <v>46</v>
      </c>
      <c r="B213" s="201" t="s">
        <v>39</v>
      </c>
      <c r="C213" s="201"/>
      <c r="D213" s="201"/>
      <c r="E213" s="175" t="s">
        <v>36</v>
      </c>
      <c r="F213" s="175"/>
      <c r="G213" s="174">
        <v>110</v>
      </c>
      <c r="H213" s="174"/>
      <c r="I213" s="176">
        <f t="shared" si="6"/>
        <v>11.864406779661017</v>
      </c>
      <c r="J213" s="176"/>
      <c r="K213" s="44">
        <f t="shared" si="7"/>
        <v>1305.084745762712</v>
      </c>
      <c r="L213" s="40">
        <v>14</v>
      </c>
      <c r="M213" s="2"/>
    </row>
    <row r="214" spans="1:13" ht="12.75">
      <c r="A214" s="20" t="s">
        <v>47</v>
      </c>
      <c r="B214" s="201" t="s">
        <v>40</v>
      </c>
      <c r="C214" s="201"/>
      <c r="D214" s="201"/>
      <c r="E214" s="175" t="s">
        <v>3</v>
      </c>
      <c r="F214" s="175"/>
      <c r="G214" s="174">
        <v>11</v>
      </c>
      <c r="H214" s="174"/>
      <c r="I214" s="176">
        <f t="shared" si="6"/>
        <v>33.05084745762712</v>
      </c>
      <c r="J214" s="176"/>
      <c r="K214" s="44">
        <f t="shared" si="7"/>
        <v>363.55932203389835</v>
      </c>
      <c r="L214" s="40">
        <v>39</v>
      </c>
      <c r="M214" s="2"/>
    </row>
    <row r="215" spans="1:13" ht="12.75">
      <c r="A215" s="20" t="s">
        <v>48</v>
      </c>
      <c r="B215" s="201" t="s">
        <v>58</v>
      </c>
      <c r="C215" s="201"/>
      <c r="D215" s="201"/>
      <c r="E215" s="175" t="s">
        <v>3</v>
      </c>
      <c r="F215" s="175"/>
      <c r="G215" s="174">
        <v>21</v>
      </c>
      <c r="H215" s="174"/>
      <c r="I215" s="176">
        <f t="shared" si="6"/>
        <v>5.084745762711865</v>
      </c>
      <c r="J215" s="176"/>
      <c r="K215" s="44">
        <f t="shared" si="7"/>
        <v>106.77966101694916</v>
      </c>
      <c r="L215" s="40">
        <v>6</v>
      </c>
      <c r="M215" s="2"/>
    </row>
    <row r="216" spans="1:13" ht="13.5" thickBot="1">
      <c r="A216" s="21"/>
      <c r="B216" s="188" t="s">
        <v>5</v>
      </c>
      <c r="C216" s="188"/>
      <c r="D216" s="188"/>
      <c r="E216" s="188"/>
      <c r="F216" s="188"/>
      <c r="G216" s="188"/>
      <c r="H216" s="188"/>
      <c r="I216" s="188"/>
      <c r="J216" s="188"/>
      <c r="K216" s="45">
        <f>SUM(K207:K215)</f>
        <v>22112.71186440678</v>
      </c>
      <c r="L216" s="2"/>
      <c r="M216" s="2"/>
    </row>
    <row r="217" spans="1:13" ht="13.5" thickBot="1">
      <c r="A217" s="241" t="s">
        <v>20</v>
      </c>
      <c r="B217" s="242"/>
      <c r="C217" s="242"/>
      <c r="D217" s="242"/>
      <c r="E217" s="242"/>
      <c r="F217" s="242"/>
      <c r="G217" s="242"/>
      <c r="H217" s="242"/>
      <c r="I217" s="242"/>
      <c r="J217" s="242"/>
      <c r="K217" s="243"/>
      <c r="L217" s="2"/>
      <c r="M217" s="2"/>
    </row>
    <row r="218" spans="1:13" ht="26.25" customHeight="1" thickBot="1">
      <c r="A218" s="34" t="s">
        <v>0</v>
      </c>
      <c r="B218" s="192" t="s">
        <v>11</v>
      </c>
      <c r="C218" s="196"/>
      <c r="D218" s="193"/>
      <c r="E218" s="196" t="s">
        <v>78</v>
      </c>
      <c r="F218" s="193"/>
      <c r="G218" s="192" t="s">
        <v>79</v>
      </c>
      <c r="H218" s="193"/>
      <c r="I218" s="192" t="s">
        <v>12</v>
      </c>
      <c r="J218" s="193"/>
      <c r="K218" s="34" t="s">
        <v>13</v>
      </c>
      <c r="L218" s="42" t="s">
        <v>80</v>
      </c>
      <c r="M218" s="2"/>
    </row>
    <row r="219" spans="1:13" ht="13.5" thickBot="1">
      <c r="A219" s="17" t="s">
        <v>14</v>
      </c>
      <c r="B219" s="224" t="s">
        <v>15</v>
      </c>
      <c r="C219" s="196"/>
      <c r="D219" s="225"/>
      <c r="E219" s="224" t="s">
        <v>16</v>
      </c>
      <c r="F219" s="225"/>
      <c r="G219" s="224" t="s">
        <v>17</v>
      </c>
      <c r="H219" s="225"/>
      <c r="I219" s="224" t="s">
        <v>18</v>
      </c>
      <c r="J219" s="225"/>
      <c r="K219" s="131" t="s">
        <v>19</v>
      </c>
      <c r="L219" s="2"/>
      <c r="M219" s="2"/>
    </row>
    <row r="220" spans="1:13" ht="12.75">
      <c r="A220" s="19" t="s">
        <v>14</v>
      </c>
      <c r="B220" s="202" t="s">
        <v>237</v>
      </c>
      <c r="C220" s="202"/>
      <c r="D220" s="202"/>
      <c r="E220" s="203" t="s">
        <v>3</v>
      </c>
      <c r="F220" s="203"/>
      <c r="G220" s="204">
        <v>1</v>
      </c>
      <c r="H220" s="204"/>
      <c r="I220" s="205">
        <f aca="true" t="shared" si="8" ref="I220:I232">L220/118*100</f>
        <v>3559.322033898305</v>
      </c>
      <c r="J220" s="205"/>
      <c r="K220" s="46">
        <f aca="true" t="shared" si="9" ref="K220:K232">I220*G220</f>
        <v>3559.322033898305</v>
      </c>
      <c r="L220" s="40">
        <v>4200</v>
      </c>
      <c r="M220" s="2"/>
    </row>
    <row r="221" spans="1:13" ht="12.75">
      <c r="A221" s="20" t="s">
        <v>15</v>
      </c>
      <c r="B221" s="201" t="s">
        <v>238</v>
      </c>
      <c r="C221" s="201"/>
      <c r="D221" s="201"/>
      <c r="E221" s="175" t="s">
        <v>3</v>
      </c>
      <c r="F221" s="175"/>
      <c r="G221" s="174">
        <v>1</v>
      </c>
      <c r="H221" s="174"/>
      <c r="I221" s="176">
        <f t="shared" si="8"/>
        <v>3050.8474576271187</v>
      </c>
      <c r="J221" s="176"/>
      <c r="K221" s="44">
        <f t="shared" si="9"/>
        <v>3050.8474576271187</v>
      </c>
      <c r="L221" s="40">
        <v>3600</v>
      </c>
      <c r="M221" s="2"/>
    </row>
    <row r="222" spans="1:13" ht="12.75">
      <c r="A222" s="20" t="s">
        <v>16</v>
      </c>
      <c r="B222" s="201" t="s">
        <v>65</v>
      </c>
      <c r="C222" s="201"/>
      <c r="D222" s="201"/>
      <c r="E222" s="175" t="s">
        <v>3</v>
      </c>
      <c r="F222" s="175"/>
      <c r="G222" s="174">
        <v>1</v>
      </c>
      <c r="H222" s="174"/>
      <c r="I222" s="176">
        <f t="shared" si="8"/>
        <v>3050.8474576271187</v>
      </c>
      <c r="J222" s="176"/>
      <c r="K222" s="44">
        <f t="shared" si="9"/>
        <v>3050.8474576271187</v>
      </c>
      <c r="L222" s="40">
        <v>3600</v>
      </c>
      <c r="M222" s="2"/>
    </row>
    <row r="223" spans="1:13" ht="12.75">
      <c r="A223" s="20" t="s">
        <v>17</v>
      </c>
      <c r="B223" s="201" t="s">
        <v>66</v>
      </c>
      <c r="C223" s="201"/>
      <c r="D223" s="201"/>
      <c r="E223" s="175" t="s">
        <v>3</v>
      </c>
      <c r="F223" s="175"/>
      <c r="G223" s="174">
        <v>1</v>
      </c>
      <c r="H223" s="174"/>
      <c r="I223" s="176">
        <f t="shared" si="8"/>
        <v>762.7118644067797</v>
      </c>
      <c r="J223" s="176"/>
      <c r="K223" s="44">
        <f t="shared" si="9"/>
        <v>762.7118644067797</v>
      </c>
      <c r="L223" s="40">
        <v>900</v>
      </c>
      <c r="M223" s="2"/>
    </row>
    <row r="224" spans="1:13" ht="12.75">
      <c r="A224" s="20" t="s">
        <v>18</v>
      </c>
      <c r="B224" s="201" t="s">
        <v>67</v>
      </c>
      <c r="C224" s="201"/>
      <c r="D224" s="201"/>
      <c r="E224" s="175" t="s">
        <v>3</v>
      </c>
      <c r="F224" s="175"/>
      <c r="G224" s="174">
        <v>2</v>
      </c>
      <c r="H224" s="174"/>
      <c r="I224" s="176">
        <f t="shared" si="8"/>
        <v>2711.864406779661</v>
      </c>
      <c r="J224" s="176"/>
      <c r="K224" s="44">
        <f t="shared" si="9"/>
        <v>5423.728813559322</v>
      </c>
      <c r="L224" s="40">
        <v>3200</v>
      </c>
      <c r="M224" s="2"/>
    </row>
    <row r="225" spans="1:13" ht="12.75">
      <c r="A225" s="20" t="s">
        <v>19</v>
      </c>
      <c r="B225" s="201" t="s">
        <v>68</v>
      </c>
      <c r="C225" s="201"/>
      <c r="D225" s="201"/>
      <c r="E225" s="175" t="s">
        <v>3</v>
      </c>
      <c r="F225" s="175"/>
      <c r="G225" s="174">
        <v>2</v>
      </c>
      <c r="H225" s="174"/>
      <c r="I225" s="176">
        <f t="shared" si="8"/>
        <v>2372.8813559322034</v>
      </c>
      <c r="J225" s="176"/>
      <c r="K225" s="44">
        <f t="shared" si="9"/>
        <v>4745.762711864407</v>
      </c>
      <c r="L225" s="40">
        <v>2800</v>
      </c>
      <c r="M225" s="2"/>
    </row>
    <row r="226" spans="1:13" ht="12.75">
      <c r="A226" s="20" t="s">
        <v>46</v>
      </c>
      <c r="B226" s="201" t="s">
        <v>239</v>
      </c>
      <c r="C226" s="201"/>
      <c r="D226" s="201"/>
      <c r="E226" s="175" t="s">
        <v>3</v>
      </c>
      <c r="F226" s="175"/>
      <c r="G226" s="174">
        <v>3</v>
      </c>
      <c r="H226" s="174"/>
      <c r="I226" s="176">
        <f t="shared" si="8"/>
        <v>1398.3050847457625</v>
      </c>
      <c r="J226" s="176"/>
      <c r="K226" s="44">
        <f t="shared" si="9"/>
        <v>4194.915254237288</v>
      </c>
      <c r="L226" s="40">
        <v>1650</v>
      </c>
      <c r="M226" s="2"/>
    </row>
    <row r="227" spans="1:13" ht="12.75">
      <c r="A227" s="20" t="s">
        <v>47</v>
      </c>
      <c r="B227" s="201" t="s">
        <v>41</v>
      </c>
      <c r="C227" s="201"/>
      <c r="D227" s="201"/>
      <c r="E227" s="175" t="s">
        <v>3</v>
      </c>
      <c r="F227" s="175"/>
      <c r="G227" s="174">
        <v>9</v>
      </c>
      <c r="H227" s="174"/>
      <c r="I227" s="176">
        <f t="shared" si="8"/>
        <v>178.81355932203388</v>
      </c>
      <c r="J227" s="176"/>
      <c r="K227" s="44">
        <f t="shared" si="9"/>
        <v>1609.3220338983049</v>
      </c>
      <c r="L227" s="40">
        <v>211</v>
      </c>
      <c r="M227" s="2"/>
    </row>
    <row r="228" spans="1:13" ht="12.75">
      <c r="A228" s="20" t="s">
        <v>48</v>
      </c>
      <c r="B228" s="201" t="s">
        <v>240</v>
      </c>
      <c r="C228" s="201"/>
      <c r="D228" s="201"/>
      <c r="E228" s="175" t="s">
        <v>3</v>
      </c>
      <c r="F228" s="175"/>
      <c r="G228" s="174">
        <v>444</v>
      </c>
      <c r="H228" s="174"/>
      <c r="I228" s="176">
        <f t="shared" si="8"/>
        <v>199.15254237288136</v>
      </c>
      <c r="J228" s="176"/>
      <c r="K228" s="44">
        <f t="shared" si="9"/>
        <v>88423.72881355933</v>
      </c>
      <c r="L228" s="40">
        <v>235</v>
      </c>
      <c r="M228" s="2"/>
    </row>
    <row r="229" spans="1:13" ht="12.75">
      <c r="A229" s="20" t="s">
        <v>49</v>
      </c>
      <c r="B229" s="201" t="s">
        <v>43</v>
      </c>
      <c r="C229" s="201"/>
      <c r="D229" s="201"/>
      <c r="E229" s="175" t="s">
        <v>3</v>
      </c>
      <c r="F229" s="175"/>
      <c r="G229" s="174">
        <v>31</v>
      </c>
      <c r="H229" s="174"/>
      <c r="I229" s="176">
        <f t="shared" si="8"/>
        <v>174.5762711864407</v>
      </c>
      <c r="J229" s="176"/>
      <c r="K229" s="44">
        <f t="shared" si="9"/>
        <v>5411.864406779661</v>
      </c>
      <c r="L229" s="40">
        <v>206</v>
      </c>
      <c r="M229" s="2"/>
    </row>
    <row r="230" spans="1:13" ht="12.75">
      <c r="A230" s="20" t="s">
        <v>50</v>
      </c>
      <c r="B230" s="201" t="s">
        <v>44</v>
      </c>
      <c r="C230" s="201"/>
      <c r="D230" s="201"/>
      <c r="E230" s="175" t="s">
        <v>3</v>
      </c>
      <c r="F230" s="175"/>
      <c r="G230" s="174">
        <v>35</v>
      </c>
      <c r="H230" s="174"/>
      <c r="I230" s="176">
        <f t="shared" si="8"/>
        <v>237.28813559322032</v>
      </c>
      <c r="J230" s="176"/>
      <c r="K230" s="44">
        <f t="shared" si="9"/>
        <v>8305.084745762711</v>
      </c>
      <c r="L230" s="40">
        <v>280</v>
      </c>
      <c r="M230" s="2"/>
    </row>
    <row r="231" spans="1:13" ht="12.75">
      <c r="A231" s="20" t="s">
        <v>62</v>
      </c>
      <c r="B231" s="201" t="s">
        <v>45</v>
      </c>
      <c r="C231" s="201"/>
      <c r="D231" s="201"/>
      <c r="E231" s="175" t="s">
        <v>3</v>
      </c>
      <c r="F231" s="175"/>
      <c r="G231" s="174">
        <v>21</v>
      </c>
      <c r="H231" s="174"/>
      <c r="I231" s="176">
        <f t="shared" si="8"/>
        <v>111.86440677966101</v>
      </c>
      <c r="J231" s="176"/>
      <c r="K231" s="44">
        <f t="shared" si="9"/>
        <v>2349.1525423728813</v>
      </c>
      <c r="L231" s="40">
        <v>132</v>
      </c>
      <c r="M231" s="2"/>
    </row>
    <row r="232" spans="1:13" ht="12.75">
      <c r="A232" s="20" t="s">
        <v>63</v>
      </c>
      <c r="B232" s="201" t="s">
        <v>42</v>
      </c>
      <c r="C232" s="201"/>
      <c r="D232" s="201"/>
      <c r="E232" s="175" t="s">
        <v>3</v>
      </c>
      <c r="F232" s="175"/>
      <c r="G232" s="174">
        <v>2</v>
      </c>
      <c r="H232" s="174"/>
      <c r="I232" s="176">
        <f t="shared" si="8"/>
        <v>211.86440677966104</v>
      </c>
      <c r="J232" s="176"/>
      <c r="K232" s="44">
        <f t="shared" si="9"/>
        <v>423.7288135593221</v>
      </c>
      <c r="L232" s="40">
        <v>250</v>
      </c>
      <c r="M232" s="2"/>
    </row>
    <row r="233" spans="1:13" ht="13.5" thickBot="1">
      <c r="A233" s="21"/>
      <c r="B233" s="188" t="s">
        <v>5</v>
      </c>
      <c r="C233" s="188"/>
      <c r="D233" s="188"/>
      <c r="E233" s="188"/>
      <c r="F233" s="188"/>
      <c r="G233" s="188"/>
      <c r="H233" s="188"/>
      <c r="I233" s="188"/>
      <c r="J233" s="188"/>
      <c r="K233" s="45">
        <f>SUM(K220:K232)</f>
        <v>131311.01694915252</v>
      </c>
      <c r="L233" s="2"/>
      <c r="M233" s="2"/>
    </row>
    <row r="234" spans="1:13" ht="12.75">
      <c r="A234" s="19"/>
      <c r="B234" s="189" t="s">
        <v>21</v>
      </c>
      <c r="C234" s="189"/>
      <c r="D234" s="189"/>
      <c r="E234" s="189"/>
      <c r="F234" s="189"/>
      <c r="G234" s="189"/>
      <c r="H234" s="189"/>
      <c r="I234" s="189"/>
      <c r="J234" s="189"/>
      <c r="K234" s="53">
        <f>K189</f>
        <v>36868.6627258</v>
      </c>
      <c r="L234" s="2"/>
      <c r="M234" s="2"/>
    </row>
    <row r="235" spans="1:13" ht="12.75">
      <c r="A235" s="20"/>
      <c r="B235" s="187" t="s">
        <v>22</v>
      </c>
      <c r="C235" s="187"/>
      <c r="D235" s="187"/>
      <c r="E235" s="187"/>
      <c r="F235" s="187"/>
      <c r="G235" s="187"/>
      <c r="H235" s="187"/>
      <c r="I235" s="187"/>
      <c r="J235" s="187"/>
      <c r="K235" s="54">
        <f>K216+K233</f>
        <v>153423.72881355928</v>
      </c>
      <c r="L235" s="2"/>
      <c r="M235" s="2"/>
    </row>
    <row r="236" spans="1:13" ht="12.75">
      <c r="A236" s="20"/>
      <c r="B236" s="187" t="s">
        <v>23</v>
      </c>
      <c r="C236" s="187"/>
      <c r="D236" s="187"/>
      <c r="E236" s="187"/>
      <c r="F236" s="187"/>
      <c r="G236" s="187"/>
      <c r="H236" s="187"/>
      <c r="I236" s="187"/>
      <c r="J236" s="187"/>
      <c r="K236" s="54">
        <v>219607</v>
      </c>
      <c r="L236" s="2"/>
      <c r="M236" s="2"/>
    </row>
    <row r="237" spans="1:13" ht="12.75">
      <c r="A237" s="20"/>
      <c r="B237" s="187" t="s">
        <v>6</v>
      </c>
      <c r="C237" s="187"/>
      <c r="D237" s="187"/>
      <c r="E237" s="187"/>
      <c r="F237" s="187"/>
      <c r="G237" s="187"/>
      <c r="H237" s="187"/>
      <c r="I237" s="187"/>
      <c r="J237" s="187"/>
      <c r="K237" s="54">
        <v>129843</v>
      </c>
      <c r="L237" s="2"/>
      <c r="M237" s="2"/>
    </row>
    <row r="238" spans="1:13" ht="12.75">
      <c r="A238" s="20"/>
      <c r="B238" s="187" t="s">
        <v>8</v>
      </c>
      <c r="C238" s="187"/>
      <c r="D238" s="187"/>
      <c r="E238" s="187"/>
      <c r="F238" s="187"/>
      <c r="G238" s="187"/>
      <c r="H238" s="187"/>
      <c r="I238" s="187"/>
      <c r="J238" s="187"/>
      <c r="K238" s="54">
        <v>23691</v>
      </c>
      <c r="L238" s="2"/>
      <c r="M238" s="2"/>
    </row>
    <row r="239" spans="1:13" ht="12.75">
      <c r="A239" s="20"/>
      <c r="B239" s="187" t="s">
        <v>24</v>
      </c>
      <c r="C239" s="187"/>
      <c r="D239" s="187"/>
      <c r="E239" s="187"/>
      <c r="F239" s="187"/>
      <c r="G239" s="187"/>
      <c r="H239" s="187"/>
      <c r="I239" s="187"/>
      <c r="J239" s="187"/>
      <c r="K239" s="54">
        <f>SUM(K236:K238)</f>
        <v>373141</v>
      </c>
      <c r="L239" s="2"/>
      <c r="M239" s="2"/>
    </row>
    <row r="240" spans="1:13" ht="12.75">
      <c r="A240" s="20"/>
      <c r="B240" s="187" t="s">
        <v>25</v>
      </c>
      <c r="C240" s="187"/>
      <c r="D240" s="187"/>
      <c r="E240" s="187"/>
      <c r="F240" s="187"/>
      <c r="G240" s="187"/>
      <c r="H240" s="187"/>
      <c r="I240" s="187"/>
      <c r="J240" s="187"/>
      <c r="K240" s="54">
        <v>88901</v>
      </c>
      <c r="L240" s="2"/>
      <c r="M240" s="2"/>
    </row>
    <row r="241" spans="1:13" ht="12.75">
      <c r="A241" s="20"/>
      <c r="B241" s="187" t="s">
        <v>26</v>
      </c>
      <c r="C241" s="187"/>
      <c r="D241" s="187"/>
      <c r="E241" s="187"/>
      <c r="F241" s="187"/>
      <c r="G241" s="187"/>
      <c r="H241" s="187"/>
      <c r="I241" s="187"/>
      <c r="J241" s="187"/>
      <c r="K241" s="54">
        <v>67624</v>
      </c>
      <c r="L241" s="2"/>
      <c r="M241" s="2"/>
    </row>
    <row r="242" spans="1:13" ht="12.75">
      <c r="A242" s="20"/>
      <c r="B242" s="187" t="s">
        <v>24</v>
      </c>
      <c r="C242" s="187"/>
      <c r="D242" s="187"/>
      <c r="E242" s="187"/>
      <c r="F242" s="187"/>
      <c r="G242" s="187"/>
      <c r="H242" s="187"/>
      <c r="I242" s="187"/>
      <c r="J242" s="187"/>
      <c r="K242" s="54">
        <f>K239+K240+K241</f>
        <v>529666</v>
      </c>
      <c r="L242" s="2"/>
      <c r="M242" s="2"/>
    </row>
    <row r="243" spans="1:13" ht="12.75">
      <c r="A243" s="20"/>
      <c r="B243" s="187" t="s">
        <v>27</v>
      </c>
      <c r="C243" s="187"/>
      <c r="D243" s="187"/>
      <c r="E243" s="187"/>
      <c r="F243" s="187"/>
      <c r="G243" s="187"/>
      <c r="H243" s="187"/>
      <c r="I243" s="187"/>
      <c r="J243" s="187"/>
      <c r="K243" s="54">
        <f>K242*0.18</f>
        <v>95339.87999999999</v>
      </c>
      <c r="L243" s="2"/>
      <c r="M243" s="2"/>
    </row>
    <row r="244" spans="1:13" ht="13.5" thickBot="1">
      <c r="A244" s="21"/>
      <c r="B244" s="188" t="s">
        <v>28</v>
      </c>
      <c r="C244" s="188"/>
      <c r="D244" s="188"/>
      <c r="E244" s="188"/>
      <c r="F244" s="188"/>
      <c r="G244" s="188"/>
      <c r="H244" s="188"/>
      <c r="I244" s="188"/>
      <c r="J244" s="188"/>
      <c r="K244" s="45">
        <f>K242+K243</f>
        <v>625005.88</v>
      </c>
      <c r="L244" s="2"/>
      <c r="M244" s="2"/>
    </row>
    <row r="245" spans="1:13" ht="13.5" thickBot="1">
      <c r="A245" s="165"/>
      <c r="B245" s="166"/>
      <c r="C245" s="166"/>
      <c r="D245" s="166"/>
      <c r="E245" s="166"/>
      <c r="F245" s="166"/>
      <c r="G245" s="166"/>
      <c r="H245" s="166"/>
      <c r="I245" s="166"/>
      <c r="J245" s="166"/>
      <c r="K245" s="167"/>
      <c r="L245" s="2"/>
      <c r="M245" s="2"/>
    </row>
    <row r="246" spans="1:13" ht="44.25" customHeight="1">
      <c r="A246" s="16"/>
      <c r="B246" s="16" t="s">
        <v>81</v>
      </c>
      <c r="C246" s="16"/>
      <c r="D246" s="16"/>
      <c r="E246" s="16"/>
      <c r="F246" s="16"/>
      <c r="G246" s="190"/>
      <c r="H246" s="190"/>
      <c r="I246" s="190"/>
      <c r="J246" s="190"/>
      <c r="K246" s="190"/>
      <c r="L246" s="2"/>
      <c r="M246" s="2"/>
    </row>
    <row r="247" spans="1:13" ht="15" customHeight="1">
      <c r="A247" s="2"/>
      <c r="B247" s="2"/>
      <c r="C247" s="2"/>
      <c r="D247" s="2"/>
      <c r="E247" s="191"/>
      <c r="F247" s="191"/>
      <c r="G247" s="191"/>
      <c r="H247" s="191"/>
      <c r="I247" s="191"/>
      <c r="J247" s="191"/>
      <c r="K247" s="191"/>
      <c r="L247" s="2"/>
      <c r="M247" s="2"/>
    </row>
    <row r="248" spans="1:13" ht="12.75">
      <c r="A248" s="2"/>
      <c r="B248" s="2"/>
      <c r="C248" s="2" t="s">
        <v>287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 t="s">
        <v>288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 t="s">
        <v>289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 t="s">
        <v>290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168"/>
      <c r="F252" s="168"/>
      <c r="G252" s="168"/>
      <c r="H252" s="168"/>
      <c r="I252" s="168"/>
      <c r="J252" s="168"/>
      <c r="K252" s="168"/>
      <c r="L252" s="2"/>
      <c r="M252" s="2"/>
    </row>
    <row r="253" spans="1:13" ht="12.75">
      <c r="A253" s="2"/>
      <c r="B253" s="2"/>
      <c r="C253" s="2" t="s">
        <v>291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ht="12.75">
      <c r="E255" s="2"/>
    </row>
    <row r="256" spans="5:6" ht="12.75">
      <c r="E256" s="168"/>
      <c r="F256" s="168"/>
    </row>
  </sheetData>
  <mergeCells count="411">
    <mergeCell ref="H1:K1"/>
    <mergeCell ref="H2:K2"/>
    <mergeCell ref="H3:K3"/>
    <mergeCell ref="H4:K4"/>
    <mergeCell ref="I219:J219"/>
    <mergeCell ref="E218:F218"/>
    <mergeCell ref="G218:H218"/>
    <mergeCell ref="I218:J218"/>
    <mergeCell ref="B218:D218"/>
    <mergeCell ref="B219:D219"/>
    <mergeCell ref="E219:F219"/>
    <mergeCell ref="G219:H219"/>
    <mergeCell ref="K178:K179"/>
    <mergeCell ref="B216:D216"/>
    <mergeCell ref="E216:F216"/>
    <mergeCell ref="G216:H216"/>
    <mergeCell ref="I216:J216"/>
    <mergeCell ref="F178:F179"/>
    <mergeCell ref="G178:G179"/>
    <mergeCell ref="H178:H179"/>
    <mergeCell ref="I178:I179"/>
    <mergeCell ref="I215:J215"/>
    <mergeCell ref="K170:K171"/>
    <mergeCell ref="G163:G164"/>
    <mergeCell ref="H163:H164"/>
    <mergeCell ref="I163:I164"/>
    <mergeCell ref="G170:G171"/>
    <mergeCell ref="H170:H171"/>
    <mergeCell ref="I170:I171"/>
    <mergeCell ref="J170:J171"/>
    <mergeCell ref="J149:J150"/>
    <mergeCell ref="J139:J140"/>
    <mergeCell ref="K139:K140"/>
    <mergeCell ref="J163:J164"/>
    <mergeCell ref="K149:K150"/>
    <mergeCell ref="J156:J157"/>
    <mergeCell ref="K156:K157"/>
    <mergeCell ref="K163:K164"/>
    <mergeCell ref="I212:J212"/>
    <mergeCell ref="I213:J213"/>
    <mergeCell ref="I211:J211"/>
    <mergeCell ref="I214:J214"/>
    <mergeCell ref="I207:J207"/>
    <mergeCell ref="I208:J208"/>
    <mergeCell ref="I209:J209"/>
    <mergeCell ref="I210:J210"/>
    <mergeCell ref="E215:F215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E211:F211"/>
    <mergeCell ref="E212:F212"/>
    <mergeCell ref="E213:F213"/>
    <mergeCell ref="E214:F214"/>
    <mergeCell ref="E207:F207"/>
    <mergeCell ref="E208:F208"/>
    <mergeCell ref="E209:F209"/>
    <mergeCell ref="E210:F210"/>
    <mergeCell ref="B212:D212"/>
    <mergeCell ref="B213:D213"/>
    <mergeCell ref="B214:D214"/>
    <mergeCell ref="B215:D215"/>
    <mergeCell ref="B207:D207"/>
    <mergeCell ref="B211:D211"/>
    <mergeCell ref="B208:D208"/>
    <mergeCell ref="B209:D209"/>
    <mergeCell ref="B210:D210"/>
    <mergeCell ref="E178:E179"/>
    <mergeCell ref="B206:D206"/>
    <mergeCell ref="E206:F206"/>
    <mergeCell ref="I149:I150"/>
    <mergeCell ref="F156:F157"/>
    <mergeCell ref="G156:G157"/>
    <mergeCell ref="H156:H157"/>
    <mergeCell ref="I156:I157"/>
    <mergeCell ref="H149:H150"/>
    <mergeCell ref="F170:F171"/>
    <mergeCell ref="B170:B171"/>
    <mergeCell ref="E170:E171"/>
    <mergeCell ref="F139:F140"/>
    <mergeCell ref="F149:F150"/>
    <mergeCell ref="F163:F164"/>
    <mergeCell ref="D202:F202"/>
    <mergeCell ref="D203:F203"/>
    <mergeCell ref="A217:K217"/>
    <mergeCell ref="A155:A161"/>
    <mergeCell ref="B156:B157"/>
    <mergeCell ref="A162:A168"/>
    <mergeCell ref="B163:B164"/>
    <mergeCell ref="E156:E157"/>
    <mergeCell ref="E163:E164"/>
    <mergeCell ref="A169:A176"/>
    <mergeCell ref="A192:A194"/>
    <mergeCell ref="A195:A197"/>
    <mergeCell ref="A198:A200"/>
    <mergeCell ref="D201:F201"/>
    <mergeCell ref="D198:F198"/>
    <mergeCell ref="D192:F192"/>
    <mergeCell ref="B198:C198"/>
    <mergeCell ref="B199:C199"/>
    <mergeCell ref="B200:C200"/>
    <mergeCell ref="D199:F199"/>
    <mergeCell ref="E205:F205"/>
    <mergeCell ref="G206:H206"/>
    <mergeCell ref="J178:J179"/>
    <mergeCell ref="B201:C201"/>
    <mergeCell ref="B191:J191"/>
    <mergeCell ref="B188:C188"/>
    <mergeCell ref="B205:D205"/>
    <mergeCell ref="A204:K204"/>
    <mergeCell ref="B202:C202"/>
    <mergeCell ref="B203:C203"/>
    <mergeCell ref="J67:J68"/>
    <mergeCell ref="G67:G68"/>
    <mergeCell ref="H67:H68"/>
    <mergeCell ref="I206:J206"/>
    <mergeCell ref="I205:J205"/>
    <mergeCell ref="G205:H205"/>
    <mergeCell ref="G139:G140"/>
    <mergeCell ref="G149:G150"/>
    <mergeCell ref="H139:H140"/>
    <mergeCell ref="I139:I140"/>
    <mergeCell ref="B183:G183"/>
    <mergeCell ref="B187:C187"/>
    <mergeCell ref="B186:C186"/>
    <mergeCell ref="K67:K68"/>
    <mergeCell ref="G69:G70"/>
    <mergeCell ref="H69:H70"/>
    <mergeCell ref="I69:I70"/>
    <mergeCell ref="J69:J70"/>
    <mergeCell ref="K69:K70"/>
    <mergeCell ref="I67:I68"/>
    <mergeCell ref="D194:F194"/>
    <mergeCell ref="A66:A80"/>
    <mergeCell ref="B67:B70"/>
    <mergeCell ref="E67:E68"/>
    <mergeCell ref="F67:F68"/>
    <mergeCell ref="E69:E70"/>
    <mergeCell ref="F69:F70"/>
    <mergeCell ref="B137:G137"/>
    <mergeCell ref="D188:F188"/>
    <mergeCell ref="B189:C189"/>
    <mergeCell ref="I201:J201"/>
    <mergeCell ref="B192:C192"/>
    <mergeCell ref="B184:G184"/>
    <mergeCell ref="I196:J196"/>
    <mergeCell ref="I197:J197"/>
    <mergeCell ref="B195:C195"/>
    <mergeCell ref="D195:F195"/>
    <mergeCell ref="D193:F193"/>
    <mergeCell ref="I195:J195"/>
    <mergeCell ref="I193:J193"/>
    <mergeCell ref="I202:J202"/>
    <mergeCell ref="I203:J203"/>
    <mergeCell ref="D200:F200"/>
    <mergeCell ref="B196:C196"/>
    <mergeCell ref="B197:C197"/>
    <mergeCell ref="D196:F196"/>
    <mergeCell ref="D197:F197"/>
    <mergeCell ref="I198:J198"/>
    <mergeCell ref="I199:J199"/>
    <mergeCell ref="I200:J200"/>
    <mergeCell ref="I194:J194"/>
    <mergeCell ref="B82:B85"/>
    <mergeCell ref="B127:B130"/>
    <mergeCell ref="B193:C193"/>
    <mergeCell ref="B194:C194"/>
    <mergeCell ref="I192:J192"/>
    <mergeCell ref="I190:J190"/>
    <mergeCell ref="B178:B179"/>
    <mergeCell ref="D189:F189"/>
    <mergeCell ref="B190:C190"/>
    <mergeCell ref="D190:F190"/>
    <mergeCell ref="I189:J189"/>
    <mergeCell ref="I185:J185"/>
    <mergeCell ref="I186:J186"/>
    <mergeCell ref="I187:J187"/>
    <mergeCell ref="D186:F186"/>
    <mergeCell ref="D187:F187"/>
    <mergeCell ref="I188:J188"/>
    <mergeCell ref="A138:A146"/>
    <mergeCell ref="B147:G147"/>
    <mergeCell ref="B185:C185"/>
    <mergeCell ref="D185:F185"/>
    <mergeCell ref="A148:A154"/>
    <mergeCell ref="A177:A182"/>
    <mergeCell ref="B139:B140"/>
    <mergeCell ref="E139:E140"/>
    <mergeCell ref="B149:B150"/>
    <mergeCell ref="E149:E150"/>
    <mergeCell ref="K127:K128"/>
    <mergeCell ref="F129:F130"/>
    <mergeCell ref="G129:G130"/>
    <mergeCell ref="H129:H130"/>
    <mergeCell ref="I129:I130"/>
    <mergeCell ref="J129:J130"/>
    <mergeCell ref="K129:K130"/>
    <mergeCell ref="H127:H128"/>
    <mergeCell ref="I127:I128"/>
    <mergeCell ref="J127:J128"/>
    <mergeCell ref="E129:E130"/>
    <mergeCell ref="A126:A136"/>
    <mergeCell ref="E127:E128"/>
    <mergeCell ref="F127:F128"/>
    <mergeCell ref="G127:G128"/>
    <mergeCell ref="A5:K5"/>
    <mergeCell ref="A6:K6"/>
    <mergeCell ref="A11:K11"/>
    <mergeCell ref="A8:C10"/>
    <mergeCell ref="I8:K10"/>
    <mergeCell ref="D8:F8"/>
    <mergeCell ref="D9:F9"/>
    <mergeCell ref="D10:F10"/>
    <mergeCell ref="A7:K7"/>
    <mergeCell ref="G220:H220"/>
    <mergeCell ref="G221:H221"/>
    <mergeCell ref="I220:J220"/>
    <mergeCell ref="I221:J221"/>
    <mergeCell ref="B220:D220"/>
    <mergeCell ref="B221:D221"/>
    <mergeCell ref="E220:F220"/>
    <mergeCell ref="E221:F221"/>
    <mergeCell ref="B227:D227"/>
    <mergeCell ref="B225:D225"/>
    <mergeCell ref="B226:D226"/>
    <mergeCell ref="B222:D222"/>
    <mergeCell ref="B223:D223"/>
    <mergeCell ref="B224:D224"/>
    <mergeCell ref="B233:D233"/>
    <mergeCell ref="B232:D232"/>
    <mergeCell ref="B231:D231"/>
    <mergeCell ref="B228:D228"/>
    <mergeCell ref="B229:D229"/>
    <mergeCell ref="B230:D230"/>
    <mergeCell ref="E227:F227"/>
    <mergeCell ref="E225:F225"/>
    <mergeCell ref="E226:F226"/>
    <mergeCell ref="E222:F222"/>
    <mergeCell ref="E223:F223"/>
    <mergeCell ref="E224:F224"/>
    <mergeCell ref="E233:F233"/>
    <mergeCell ref="E232:F232"/>
    <mergeCell ref="E231:F231"/>
    <mergeCell ref="E228:F228"/>
    <mergeCell ref="E229:F229"/>
    <mergeCell ref="E230:F230"/>
    <mergeCell ref="G227:H227"/>
    <mergeCell ref="G225:H225"/>
    <mergeCell ref="G226:H226"/>
    <mergeCell ref="G222:H222"/>
    <mergeCell ref="G223:H223"/>
    <mergeCell ref="G224:H224"/>
    <mergeCell ref="G233:H233"/>
    <mergeCell ref="G232:H232"/>
    <mergeCell ref="G231:H231"/>
    <mergeCell ref="G228:H228"/>
    <mergeCell ref="G229:H229"/>
    <mergeCell ref="G230:H230"/>
    <mergeCell ref="I227:J227"/>
    <mergeCell ref="I225:J225"/>
    <mergeCell ref="I226:J226"/>
    <mergeCell ref="I222:J222"/>
    <mergeCell ref="I223:J223"/>
    <mergeCell ref="I224:J224"/>
    <mergeCell ref="I233:J233"/>
    <mergeCell ref="I232:J232"/>
    <mergeCell ref="I231:J231"/>
    <mergeCell ref="I228:J228"/>
    <mergeCell ref="I229:J229"/>
    <mergeCell ref="I230:J230"/>
    <mergeCell ref="H105:H106"/>
    <mergeCell ref="I105:I106"/>
    <mergeCell ref="J105:J106"/>
    <mergeCell ref="K105:K106"/>
    <mergeCell ref="A104:A125"/>
    <mergeCell ref="E105:E106"/>
    <mergeCell ref="F105:F106"/>
    <mergeCell ref="G105:G106"/>
    <mergeCell ref="B105:B106"/>
    <mergeCell ref="H84:H85"/>
    <mergeCell ref="I84:I85"/>
    <mergeCell ref="J84:J85"/>
    <mergeCell ref="K84:K85"/>
    <mergeCell ref="H82:H83"/>
    <mergeCell ref="I82:I83"/>
    <mergeCell ref="J82:J83"/>
    <mergeCell ref="K82:K83"/>
    <mergeCell ref="A81:A103"/>
    <mergeCell ref="E82:E83"/>
    <mergeCell ref="F82:F83"/>
    <mergeCell ref="G82:G83"/>
    <mergeCell ref="E84:E85"/>
    <mergeCell ref="F84:F85"/>
    <mergeCell ref="G84:G85"/>
    <mergeCell ref="H50:H51"/>
    <mergeCell ref="I50:I51"/>
    <mergeCell ref="J50:J51"/>
    <mergeCell ref="K50:K51"/>
    <mergeCell ref="H48:H49"/>
    <mergeCell ref="I48:I49"/>
    <mergeCell ref="J48:J49"/>
    <mergeCell ref="K48:K49"/>
    <mergeCell ref="E48:E49"/>
    <mergeCell ref="F48:F49"/>
    <mergeCell ref="G48:G49"/>
    <mergeCell ref="A47:A65"/>
    <mergeCell ref="B48:B51"/>
    <mergeCell ref="E50:E51"/>
    <mergeCell ref="F50:F51"/>
    <mergeCell ref="G50:G51"/>
    <mergeCell ref="I35:I36"/>
    <mergeCell ref="J35:J36"/>
    <mergeCell ref="K35:K36"/>
    <mergeCell ref="A34:A46"/>
    <mergeCell ref="B35:B36"/>
    <mergeCell ref="E35:E36"/>
    <mergeCell ref="F35:F36"/>
    <mergeCell ref="G35:G36"/>
    <mergeCell ref="H35:H36"/>
    <mergeCell ref="I26:I27"/>
    <mergeCell ref="J26:J27"/>
    <mergeCell ref="K26:K27"/>
    <mergeCell ref="I28:I29"/>
    <mergeCell ref="J28:J29"/>
    <mergeCell ref="K28:K29"/>
    <mergeCell ref="A16:A24"/>
    <mergeCell ref="A25:A33"/>
    <mergeCell ref="G26:G27"/>
    <mergeCell ref="H26:H27"/>
    <mergeCell ref="G28:G29"/>
    <mergeCell ref="H28:H29"/>
    <mergeCell ref="B17:B20"/>
    <mergeCell ref="B26:B29"/>
    <mergeCell ref="B234:D234"/>
    <mergeCell ref="B235:D235"/>
    <mergeCell ref="E17:E18"/>
    <mergeCell ref="F17:F18"/>
    <mergeCell ref="E19:E20"/>
    <mergeCell ref="F19:F20"/>
    <mergeCell ref="E26:E27"/>
    <mergeCell ref="F26:F27"/>
    <mergeCell ref="E28:E29"/>
    <mergeCell ref="F28:F29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K19:K20"/>
    <mergeCell ref="G17:G18"/>
    <mergeCell ref="H17:H18"/>
    <mergeCell ref="I17:I18"/>
    <mergeCell ref="J17:J18"/>
    <mergeCell ref="A12:K12"/>
    <mergeCell ref="A13:A14"/>
    <mergeCell ref="B13:B14"/>
    <mergeCell ref="C13:C14"/>
    <mergeCell ref="D13:D14"/>
    <mergeCell ref="G246:K246"/>
    <mergeCell ref="E247:K247"/>
    <mergeCell ref="E13:F13"/>
    <mergeCell ref="G13:G14"/>
    <mergeCell ref="H13:K13"/>
    <mergeCell ref="K17:K18"/>
    <mergeCell ref="G19:G20"/>
    <mergeCell ref="H19:H20"/>
    <mergeCell ref="I19:I20"/>
    <mergeCell ref="J19:J20"/>
  </mergeCells>
  <printOptions/>
  <pageMargins left="0.7874015748031497" right="0.7874015748031497" top="1.1811023622047245" bottom="0.2755905511811024" header="0.5118110236220472" footer="0.5118110236220472"/>
  <pageSetup fitToHeight="8" horizontalDpi="600" verticalDpi="600" orientation="landscape" paperSize="9" scale="82" r:id="rId1"/>
  <rowBreaks count="5" manualBreakCount="5">
    <brk id="33" max="10" man="1"/>
    <brk id="65" max="10" man="1"/>
    <brk id="103" max="10" man="1"/>
    <brk id="137" max="10" man="1"/>
    <brk id="2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workbookViewId="0" topLeftCell="D29">
      <selection activeCell="C51" sqref="C51"/>
    </sheetView>
  </sheetViews>
  <sheetFormatPr defaultColWidth="9.00390625" defaultRowHeight="12.75"/>
  <cols>
    <col min="1" max="1" width="4.625" style="0" customWidth="1"/>
    <col min="2" max="2" width="11.25390625" style="0" customWidth="1"/>
    <col min="3" max="3" width="50.00390625" style="0" customWidth="1"/>
    <col min="5" max="11" width="12.00390625" style="0" customWidth="1"/>
  </cols>
  <sheetData>
    <row r="1" spans="1:13" ht="12.75">
      <c r="A1" s="16"/>
      <c r="B1" s="16"/>
      <c r="C1" s="22"/>
      <c r="D1" s="16"/>
      <c r="E1" s="23"/>
      <c r="F1" s="16"/>
      <c r="G1" s="16"/>
      <c r="H1" s="206" t="s">
        <v>34</v>
      </c>
      <c r="I1" s="206"/>
      <c r="J1" s="206"/>
      <c r="K1" s="206"/>
      <c r="L1" s="2"/>
      <c r="M1" s="2"/>
    </row>
    <row r="2" spans="1:13" ht="12.75">
      <c r="A2" s="16"/>
      <c r="B2" s="16"/>
      <c r="C2" s="22"/>
      <c r="D2" s="16"/>
      <c r="E2" s="23"/>
      <c r="F2" s="16"/>
      <c r="G2" s="16"/>
      <c r="H2" s="249" t="s">
        <v>284</v>
      </c>
      <c r="I2" s="249"/>
      <c r="J2" s="249"/>
      <c r="K2" s="249"/>
      <c r="L2" s="2"/>
      <c r="M2" s="2"/>
    </row>
    <row r="3" spans="1:13" ht="24" customHeight="1">
      <c r="A3" s="16"/>
      <c r="B3" s="16"/>
      <c r="C3" s="22"/>
      <c r="D3" s="16"/>
      <c r="E3" s="23"/>
      <c r="F3" s="16"/>
      <c r="G3" s="16"/>
      <c r="H3" s="249" t="s">
        <v>285</v>
      </c>
      <c r="I3" s="249"/>
      <c r="J3" s="249"/>
      <c r="K3" s="249"/>
      <c r="L3" s="2"/>
      <c r="M3" s="2"/>
    </row>
    <row r="4" spans="1:13" ht="15.75" customHeight="1">
      <c r="A4" s="16"/>
      <c r="B4" s="16"/>
      <c r="C4" s="22"/>
      <c r="D4" s="16"/>
      <c r="E4" s="23"/>
      <c r="F4" s="16"/>
      <c r="G4" s="16"/>
      <c r="H4" s="249" t="s">
        <v>179</v>
      </c>
      <c r="I4" s="249"/>
      <c r="J4" s="249"/>
      <c r="K4" s="249"/>
      <c r="L4" s="2"/>
      <c r="M4" s="2"/>
    </row>
    <row r="5" spans="1:13" ht="12.75">
      <c r="A5" s="206" t="s">
        <v>243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"/>
      <c r="M5" s="2"/>
    </row>
    <row r="6" spans="1:13" ht="12.75" customHeight="1">
      <c r="A6" s="207" t="s">
        <v>244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"/>
      <c r="M6" s="2"/>
    </row>
    <row r="7" spans="1:13" ht="12.75" customHeight="1">
      <c r="A7" s="210" t="s">
        <v>232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"/>
      <c r="M7" s="2"/>
    </row>
    <row r="8" spans="1:13" ht="12.75" customHeight="1">
      <c r="A8" s="208"/>
      <c r="B8" s="208"/>
      <c r="C8" s="208"/>
      <c r="D8" s="209" t="s">
        <v>29</v>
      </c>
      <c r="E8" s="209"/>
      <c r="F8" s="209"/>
      <c r="G8" s="27">
        <f>K41/1000</f>
        <v>48.329</v>
      </c>
      <c r="H8" s="16" t="s">
        <v>59</v>
      </c>
      <c r="I8" s="208"/>
      <c r="J8" s="208"/>
      <c r="K8" s="208"/>
      <c r="L8" s="2"/>
      <c r="M8" s="2"/>
    </row>
    <row r="9" spans="1:13" ht="12.75">
      <c r="A9" s="208"/>
      <c r="B9" s="208"/>
      <c r="C9" s="208"/>
      <c r="D9" s="209" t="s">
        <v>30</v>
      </c>
      <c r="E9" s="209"/>
      <c r="F9" s="209"/>
      <c r="G9" s="28">
        <f>F28+F31</f>
        <v>240.89999999999998</v>
      </c>
      <c r="H9" s="16" t="s">
        <v>60</v>
      </c>
      <c r="I9" s="208"/>
      <c r="J9" s="208"/>
      <c r="K9" s="208"/>
      <c r="L9" s="2"/>
      <c r="M9" s="2"/>
    </row>
    <row r="10" spans="1:13" ht="12.75">
      <c r="A10" s="208"/>
      <c r="B10" s="208"/>
      <c r="C10" s="208"/>
      <c r="D10" s="209" t="s">
        <v>31</v>
      </c>
      <c r="E10" s="209"/>
      <c r="F10" s="209"/>
      <c r="G10" s="27">
        <f>K36/1000</f>
        <v>25.458</v>
      </c>
      <c r="H10" s="16" t="s">
        <v>59</v>
      </c>
      <c r="I10" s="208"/>
      <c r="J10" s="208"/>
      <c r="K10" s="208"/>
      <c r="L10" s="2"/>
      <c r="M10" s="2"/>
    </row>
    <row r="11" spans="1:13" ht="13.5" thickBot="1">
      <c r="A11" s="208" t="s">
        <v>230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"/>
      <c r="M11" s="2"/>
    </row>
    <row r="12" spans="1:13" ht="13.5" customHeight="1" thickBot="1">
      <c r="A12" s="194" t="s">
        <v>0</v>
      </c>
      <c r="B12" s="194" t="s">
        <v>175</v>
      </c>
      <c r="C12" s="194" t="s">
        <v>82</v>
      </c>
      <c r="D12" s="194" t="s">
        <v>1</v>
      </c>
      <c r="E12" s="192" t="s">
        <v>83</v>
      </c>
      <c r="F12" s="193"/>
      <c r="G12" s="194" t="s">
        <v>84</v>
      </c>
      <c r="H12" s="192" t="s">
        <v>2</v>
      </c>
      <c r="I12" s="196"/>
      <c r="J12" s="196"/>
      <c r="K12" s="193"/>
      <c r="L12" s="2"/>
      <c r="M12" s="2"/>
    </row>
    <row r="13" spans="1:13" ht="51.75" customHeight="1" thickBot="1">
      <c r="A13" s="195"/>
      <c r="B13" s="195"/>
      <c r="C13" s="195"/>
      <c r="D13" s="195"/>
      <c r="E13" s="34" t="s">
        <v>85</v>
      </c>
      <c r="F13" s="34" t="s">
        <v>86</v>
      </c>
      <c r="G13" s="195"/>
      <c r="H13" s="49" t="s">
        <v>176</v>
      </c>
      <c r="I13" s="49" t="s">
        <v>177</v>
      </c>
      <c r="J13" s="49" t="s">
        <v>178</v>
      </c>
      <c r="K13" s="49" t="s">
        <v>180</v>
      </c>
      <c r="L13" s="2"/>
      <c r="M13" s="2"/>
    </row>
    <row r="14" spans="1:13" ht="13.5" thickBo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8">
        <v>7</v>
      </c>
      <c r="H14" s="6">
        <v>8</v>
      </c>
      <c r="I14" s="55">
        <v>9</v>
      </c>
      <c r="J14" s="7">
        <v>10</v>
      </c>
      <c r="K14" s="8">
        <v>11</v>
      </c>
      <c r="L14" s="2"/>
      <c r="M14" s="2"/>
    </row>
    <row r="15" spans="1:13" ht="28.5" customHeight="1">
      <c r="A15" s="179">
        <v>1</v>
      </c>
      <c r="B15" s="50" t="s">
        <v>245</v>
      </c>
      <c r="C15" s="57" t="s">
        <v>246</v>
      </c>
      <c r="D15" s="24" t="s">
        <v>3</v>
      </c>
      <c r="E15" s="13"/>
      <c r="F15" s="98">
        <v>1</v>
      </c>
      <c r="G15" s="61"/>
      <c r="H15" s="62"/>
      <c r="I15" s="59"/>
      <c r="J15" s="58"/>
      <c r="K15" s="63"/>
      <c r="L15" s="2"/>
      <c r="M15" s="2"/>
    </row>
    <row r="16" spans="1:13" ht="12.75">
      <c r="A16" s="169"/>
      <c r="B16" s="171"/>
      <c r="C16" s="66" t="s">
        <v>87</v>
      </c>
      <c r="D16" s="9" t="s">
        <v>60</v>
      </c>
      <c r="E16" s="176">
        <v>17.6</v>
      </c>
      <c r="F16" s="176">
        <f>E16*F15</f>
        <v>17.6</v>
      </c>
      <c r="G16" s="199">
        <v>57.18</v>
      </c>
      <c r="H16" s="180">
        <f>G16*F16</f>
        <v>1006.368</v>
      </c>
      <c r="I16" s="182"/>
      <c r="J16" s="182"/>
      <c r="K16" s="197"/>
      <c r="L16" s="2"/>
      <c r="M16" s="2"/>
    </row>
    <row r="17" spans="1:13" ht="13.5" thickBot="1">
      <c r="A17" s="170"/>
      <c r="B17" s="251"/>
      <c r="C17" s="73" t="s">
        <v>88</v>
      </c>
      <c r="D17" s="134">
        <v>5</v>
      </c>
      <c r="E17" s="252"/>
      <c r="F17" s="252"/>
      <c r="G17" s="253"/>
      <c r="H17" s="254"/>
      <c r="I17" s="255"/>
      <c r="J17" s="255"/>
      <c r="K17" s="250"/>
      <c r="L17" s="2"/>
      <c r="M17" s="2"/>
    </row>
    <row r="18" spans="1:13" ht="28.5" customHeight="1">
      <c r="A18" s="179">
        <v>2</v>
      </c>
      <c r="B18" s="50" t="s">
        <v>247</v>
      </c>
      <c r="C18" s="57" t="s">
        <v>248</v>
      </c>
      <c r="D18" s="24" t="s">
        <v>3</v>
      </c>
      <c r="E18" s="13"/>
      <c r="F18" s="98">
        <v>2</v>
      </c>
      <c r="G18" s="61"/>
      <c r="H18" s="62"/>
      <c r="I18" s="59"/>
      <c r="J18" s="58"/>
      <c r="K18" s="63"/>
      <c r="L18" s="2"/>
      <c r="M18" s="2"/>
    </row>
    <row r="19" spans="1:13" ht="12.75">
      <c r="A19" s="169"/>
      <c r="B19" s="171"/>
      <c r="C19" s="66" t="s">
        <v>87</v>
      </c>
      <c r="D19" s="9" t="s">
        <v>60</v>
      </c>
      <c r="E19" s="176">
        <v>8.47</v>
      </c>
      <c r="F19" s="176">
        <f>E19*F18</f>
        <v>16.94</v>
      </c>
      <c r="G19" s="199">
        <v>57.18</v>
      </c>
      <c r="H19" s="180">
        <f>G19*F19</f>
        <v>968.6292000000001</v>
      </c>
      <c r="I19" s="182"/>
      <c r="J19" s="182"/>
      <c r="K19" s="197"/>
      <c r="L19" s="2"/>
      <c r="M19" s="2"/>
    </row>
    <row r="20" spans="1:13" ht="13.5" thickBot="1">
      <c r="A20" s="170"/>
      <c r="B20" s="251"/>
      <c r="C20" s="73" t="s">
        <v>88</v>
      </c>
      <c r="D20" s="134">
        <v>5</v>
      </c>
      <c r="E20" s="252"/>
      <c r="F20" s="252"/>
      <c r="G20" s="253"/>
      <c r="H20" s="254"/>
      <c r="I20" s="255"/>
      <c r="J20" s="255"/>
      <c r="K20" s="250"/>
      <c r="L20" s="2"/>
      <c r="M20" s="2"/>
    </row>
    <row r="21" spans="1:13" ht="28.5" customHeight="1">
      <c r="A21" s="179">
        <v>3</v>
      </c>
      <c r="B21" s="50" t="s">
        <v>227</v>
      </c>
      <c r="C21" s="57" t="s">
        <v>228</v>
      </c>
      <c r="D21" s="24" t="s">
        <v>3</v>
      </c>
      <c r="E21" s="13"/>
      <c r="F21" s="98">
        <v>1</v>
      </c>
      <c r="G21" s="61"/>
      <c r="H21" s="62"/>
      <c r="I21" s="59"/>
      <c r="J21" s="58"/>
      <c r="K21" s="63"/>
      <c r="L21" s="2"/>
      <c r="M21" s="2"/>
    </row>
    <row r="22" spans="1:13" ht="12.75">
      <c r="A22" s="169"/>
      <c r="B22" s="171"/>
      <c r="C22" s="66" t="s">
        <v>87</v>
      </c>
      <c r="D22" s="9" t="s">
        <v>60</v>
      </c>
      <c r="E22" s="176">
        <v>85</v>
      </c>
      <c r="F22" s="176">
        <f>E22*F21</f>
        <v>85</v>
      </c>
      <c r="G22" s="199">
        <v>57.18</v>
      </c>
      <c r="H22" s="180">
        <f>G22*F22</f>
        <v>4860.3</v>
      </c>
      <c r="I22" s="182"/>
      <c r="J22" s="182"/>
      <c r="K22" s="197"/>
      <c r="L22" s="2"/>
      <c r="M22" s="2"/>
    </row>
    <row r="23" spans="1:13" ht="13.5" thickBot="1">
      <c r="A23" s="170"/>
      <c r="B23" s="251"/>
      <c r="C23" s="73" t="s">
        <v>88</v>
      </c>
      <c r="D23" s="134">
        <v>5</v>
      </c>
      <c r="E23" s="252"/>
      <c r="F23" s="252"/>
      <c r="G23" s="253"/>
      <c r="H23" s="254"/>
      <c r="I23" s="255"/>
      <c r="J23" s="255"/>
      <c r="K23" s="250"/>
      <c r="L23" s="2"/>
      <c r="M23" s="2"/>
    </row>
    <row r="24" spans="1:13" ht="28.5" customHeight="1">
      <c r="A24" s="179">
        <v>4</v>
      </c>
      <c r="B24" s="50" t="s">
        <v>249</v>
      </c>
      <c r="C24" s="57" t="s">
        <v>229</v>
      </c>
      <c r="D24" s="24" t="s">
        <v>3</v>
      </c>
      <c r="E24" s="13"/>
      <c r="F24" s="98">
        <v>4</v>
      </c>
      <c r="G24" s="61"/>
      <c r="H24" s="62"/>
      <c r="I24" s="59"/>
      <c r="J24" s="58"/>
      <c r="K24" s="63"/>
      <c r="L24" s="2"/>
      <c r="M24" s="2"/>
    </row>
    <row r="25" spans="1:13" ht="12.75">
      <c r="A25" s="169"/>
      <c r="B25" s="171"/>
      <c r="C25" s="66" t="s">
        <v>87</v>
      </c>
      <c r="D25" s="9" t="s">
        <v>60</v>
      </c>
      <c r="E25" s="176">
        <v>8.3</v>
      </c>
      <c r="F25" s="176">
        <f>E25*F24</f>
        <v>33.2</v>
      </c>
      <c r="G25" s="199">
        <v>57.18</v>
      </c>
      <c r="H25" s="180">
        <f>G25*F25</f>
        <v>1898.3760000000002</v>
      </c>
      <c r="I25" s="182"/>
      <c r="J25" s="182"/>
      <c r="K25" s="197"/>
      <c r="L25" s="2"/>
      <c r="M25" s="2"/>
    </row>
    <row r="26" spans="1:13" ht="13.5" thickBot="1">
      <c r="A26" s="170"/>
      <c r="B26" s="251"/>
      <c r="C26" s="73" t="s">
        <v>88</v>
      </c>
      <c r="D26" s="134">
        <v>5</v>
      </c>
      <c r="E26" s="252"/>
      <c r="F26" s="252"/>
      <c r="G26" s="253"/>
      <c r="H26" s="254"/>
      <c r="I26" s="255"/>
      <c r="J26" s="255"/>
      <c r="K26" s="250"/>
      <c r="L26" s="2"/>
      <c r="M26" s="2"/>
    </row>
    <row r="27" spans="1:13" ht="28.5" customHeight="1">
      <c r="A27" s="179">
        <v>5</v>
      </c>
      <c r="B27" s="50" t="s">
        <v>250</v>
      </c>
      <c r="C27" s="57" t="s">
        <v>252</v>
      </c>
      <c r="D27" s="24" t="s">
        <v>3</v>
      </c>
      <c r="E27" s="13"/>
      <c r="F27" s="98">
        <v>1</v>
      </c>
      <c r="G27" s="61"/>
      <c r="H27" s="62"/>
      <c r="I27" s="59"/>
      <c r="J27" s="58"/>
      <c r="K27" s="63"/>
      <c r="L27" s="2"/>
      <c r="M27" s="2"/>
    </row>
    <row r="28" spans="1:13" ht="12.75">
      <c r="A28" s="169"/>
      <c r="B28" s="171"/>
      <c r="C28" s="66" t="s">
        <v>87</v>
      </c>
      <c r="D28" s="9" t="s">
        <v>60</v>
      </c>
      <c r="E28" s="176">
        <v>168</v>
      </c>
      <c r="F28" s="176">
        <f>E28*F27</f>
        <v>168</v>
      </c>
      <c r="G28" s="199">
        <v>57.18</v>
      </c>
      <c r="H28" s="180">
        <f>G28*F28</f>
        <v>9606.24</v>
      </c>
      <c r="I28" s="182"/>
      <c r="J28" s="182"/>
      <c r="K28" s="197"/>
      <c r="L28" s="2"/>
      <c r="M28" s="2"/>
    </row>
    <row r="29" spans="1:13" ht="13.5" thickBot="1">
      <c r="A29" s="170"/>
      <c r="B29" s="251"/>
      <c r="C29" s="73" t="s">
        <v>88</v>
      </c>
      <c r="D29" s="134">
        <v>5</v>
      </c>
      <c r="E29" s="252"/>
      <c r="F29" s="252"/>
      <c r="G29" s="253"/>
      <c r="H29" s="254"/>
      <c r="I29" s="255"/>
      <c r="J29" s="255"/>
      <c r="K29" s="250"/>
      <c r="L29" s="2"/>
      <c r="M29" s="2"/>
    </row>
    <row r="30" spans="1:13" ht="28.5" customHeight="1">
      <c r="A30" s="179">
        <v>6</v>
      </c>
      <c r="B30" s="50" t="s">
        <v>251</v>
      </c>
      <c r="C30" s="57" t="s">
        <v>253</v>
      </c>
      <c r="D30" s="24" t="s">
        <v>3</v>
      </c>
      <c r="E30" s="13"/>
      <c r="F30" s="98">
        <v>9</v>
      </c>
      <c r="G30" s="61"/>
      <c r="H30" s="62"/>
      <c r="I30" s="59"/>
      <c r="J30" s="58"/>
      <c r="K30" s="63"/>
      <c r="L30" s="2"/>
      <c r="M30" s="2"/>
    </row>
    <row r="31" spans="1:13" ht="12.75">
      <c r="A31" s="169"/>
      <c r="B31" s="171"/>
      <c r="C31" s="66" t="s">
        <v>87</v>
      </c>
      <c r="D31" s="9" t="s">
        <v>60</v>
      </c>
      <c r="E31" s="176">
        <v>8.1</v>
      </c>
      <c r="F31" s="176">
        <f>E31*F30</f>
        <v>72.89999999999999</v>
      </c>
      <c r="G31" s="199">
        <v>57.18</v>
      </c>
      <c r="H31" s="180">
        <f>G31*F31</f>
        <v>4168.422</v>
      </c>
      <c r="I31" s="182"/>
      <c r="J31" s="182"/>
      <c r="K31" s="197"/>
      <c r="L31" s="2"/>
      <c r="M31" s="2"/>
    </row>
    <row r="32" spans="1:13" ht="13.5" thickBot="1">
      <c r="A32" s="170"/>
      <c r="B32" s="251"/>
      <c r="C32" s="73" t="s">
        <v>88</v>
      </c>
      <c r="D32" s="134">
        <v>5</v>
      </c>
      <c r="E32" s="252"/>
      <c r="F32" s="252"/>
      <c r="G32" s="253"/>
      <c r="H32" s="254"/>
      <c r="I32" s="255"/>
      <c r="J32" s="255"/>
      <c r="K32" s="250"/>
      <c r="L32" s="2"/>
      <c r="M32" s="2"/>
    </row>
    <row r="33" spans="1:13" ht="13.5" thickBot="1">
      <c r="A33" s="122"/>
      <c r="B33" s="211" t="s">
        <v>226</v>
      </c>
      <c r="C33" s="211"/>
      <c r="D33" s="211"/>
      <c r="E33" s="211"/>
      <c r="F33" s="211"/>
      <c r="G33" s="212"/>
      <c r="H33" s="123">
        <f>SUM(H15:H32)</f>
        <v>22508.3352</v>
      </c>
      <c r="I33" s="124"/>
      <c r="J33" s="124"/>
      <c r="K33" s="125"/>
      <c r="L33" s="2"/>
      <c r="M33" s="2"/>
    </row>
    <row r="34" spans="1:13" ht="26.25" customHeight="1" thickBot="1">
      <c r="A34" s="33"/>
      <c r="B34" s="192" t="s">
        <v>69</v>
      </c>
      <c r="C34" s="193"/>
      <c r="D34" s="192" t="s">
        <v>70</v>
      </c>
      <c r="E34" s="196"/>
      <c r="F34" s="193"/>
      <c r="G34" s="34" t="s">
        <v>71</v>
      </c>
      <c r="H34" s="34" t="s">
        <v>72</v>
      </c>
      <c r="I34" s="218" t="s">
        <v>73</v>
      </c>
      <c r="J34" s="269"/>
      <c r="K34" s="126" t="s">
        <v>13</v>
      </c>
      <c r="L34" s="2"/>
      <c r="M34" s="2"/>
    </row>
    <row r="35" spans="1:13" ht="13.5" thickBot="1">
      <c r="A35" s="30">
        <v>1</v>
      </c>
      <c r="B35" s="224" t="s">
        <v>15</v>
      </c>
      <c r="C35" s="225"/>
      <c r="D35" s="224" t="s">
        <v>16</v>
      </c>
      <c r="E35" s="196"/>
      <c r="F35" s="225"/>
      <c r="G35" s="18" t="s">
        <v>17</v>
      </c>
      <c r="H35" s="18" t="s">
        <v>18</v>
      </c>
      <c r="I35" s="220">
        <v>6</v>
      </c>
      <c r="J35" s="221"/>
      <c r="K35" s="127">
        <v>7</v>
      </c>
      <c r="L35" s="2"/>
      <c r="M35" s="2"/>
    </row>
    <row r="36" spans="1:13" ht="12.75">
      <c r="A36" s="244"/>
      <c r="B36" s="222" t="s">
        <v>6</v>
      </c>
      <c r="C36" s="223"/>
      <c r="D36" s="222"/>
      <c r="E36" s="226"/>
      <c r="F36" s="223"/>
      <c r="G36" s="39"/>
      <c r="H36" s="26"/>
      <c r="I36" s="229"/>
      <c r="J36" s="230"/>
      <c r="K36" s="128">
        <v>25458</v>
      </c>
      <c r="L36" s="2"/>
      <c r="M36" s="2"/>
    </row>
    <row r="37" spans="1:13" ht="12.75">
      <c r="A37" s="245"/>
      <c r="B37" s="227" t="s">
        <v>25</v>
      </c>
      <c r="C37" s="228"/>
      <c r="D37" s="235" t="s">
        <v>76</v>
      </c>
      <c r="E37" s="236"/>
      <c r="F37" s="237"/>
      <c r="G37" s="37">
        <v>0.65</v>
      </c>
      <c r="H37" s="1">
        <v>0.94</v>
      </c>
      <c r="I37" s="216">
        <f>G37*H37</f>
        <v>0.611</v>
      </c>
      <c r="J37" s="217"/>
      <c r="K37" s="129">
        <f>K36*I37</f>
        <v>15554.838</v>
      </c>
      <c r="L37" s="2"/>
      <c r="M37" s="2"/>
    </row>
    <row r="38" spans="1:13" ht="12.75">
      <c r="A38" s="246"/>
      <c r="B38" s="227" t="s">
        <v>26</v>
      </c>
      <c r="C38" s="228"/>
      <c r="D38" s="235" t="s">
        <v>77</v>
      </c>
      <c r="E38" s="236"/>
      <c r="F38" s="237"/>
      <c r="G38" s="37">
        <v>0.4</v>
      </c>
      <c r="H38" s="1"/>
      <c r="I38" s="216">
        <f>G38</f>
        <v>0.4</v>
      </c>
      <c r="J38" s="217"/>
      <c r="K38" s="129">
        <f>K36*I38</f>
        <v>10183.2</v>
      </c>
      <c r="L38" s="2"/>
      <c r="M38" s="2"/>
    </row>
    <row r="39" spans="1:13" ht="12.75">
      <c r="A39" s="35"/>
      <c r="B39" s="262" t="s">
        <v>5</v>
      </c>
      <c r="C39" s="263"/>
      <c r="D39" s="264" t="s">
        <v>292</v>
      </c>
      <c r="E39" s="265"/>
      <c r="F39" s="266"/>
      <c r="G39" s="135">
        <v>0.8</v>
      </c>
      <c r="H39" s="36"/>
      <c r="I39" s="267">
        <v>0.8</v>
      </c>
      <c r="J39" s="268"/>
      <c r="K39" s="136">
        <v>40957</v>
      </c>
      <c r="L39" s="2"/>
      <c r="M39" s="2"/>
    </row>
    <row r="40" spans="1:13" ht="12.75">
      <c r="A40" s="20"/>
      <c r="B40" s="256" t="s">
        <v>27</v>
      </c>
      <c r="C40" s="257"/>
      <c r="D40" s="256"/>
      <c r="E40" s="260"/>
      <c r="F40" s="257"/>
      <c r="G40" s="133"/>
      <c r="H40" s="133"/>
      <c r="I40" s="187"/>
      <c r="J40" s="187"/>
      <c r="K40" s="54">
        <v>7372</v>
      </c>
      <c r="L40" s="2"/>
      <c r="M40" s="2"/>
    </row>
    <row r="41" spans="1:13" ht="13.5" thickBot="1">
      <c r="A41" s="21"/>
      <c r="B41" s="258" t="s">
        <v>28</v>
      </c>
      <c r="C41" s="259"/>
      <c r="D41" s="258"/>
      <c r="E41" s="261"/>
      <c r="F41" s="259"/>
      <c r="G41" s="132"/>
      <c r="H41" s="132"/>
      <c r="I41" s="188"/>
      <c r="J41" s="188"/>
      <c r="K41" s="45">
        <f>K39+K40</f>
        <v>48329</v>
      </c>
      <c r="L41" s="2"/>
      <c r="M41" s="2"/>
    </row>
    <row r="42" spans="1:13" ht="44.25" customHeight="1">
      <c r="A42" s="16"/>
      <c r="B42" s="16" t="s">
        <v>81</v>
      </c>
      <c r="C42" s="16"/>
      <c r="D42" s="16"/>
      <c r="E42" s="16"/>
      <c r="F42" s="16"/>
      <c r="G42" s="16"/>
      <c r="H42" s="16"/>
      <c r="I42" s="16"/>
      <c r="J42" s="16"/>
      <c r="K42" s="16"/>
      <c r="L42" s="2"/>
      <c r="M42" s="2"/>
    </row>
    <row r="44" ht="12.75">
      <c r="C44" t="s">
        <v>287</v>
      </c>
    </row>
    <row r="45" ht="12.75">
      <c r="C45" t="s">
        <v>293</v>
      </c>
    </row>
    <row r="46" ht="12.75">
      <c r="C46" t="s">
        <v>294</v>
      </c>
    </row>
    <row r="49" ht="12.75">
      <c r="C49" t="s">
        <v>295</v>
      </c>
    </row>
  </sheetData>
  <mergeCells count="100">
    <mergeCell ref="E12:F12"/>
    <mergeCell ref="G12:G13"/>
    <mergeCell ref="H12:K12"/>
    <mergeCell ref="A12:A13"/>
    <mergeCell ref="B12:B13"/>
    <mergeCell ref="C12:C13"/>
    <mergeCell ref="D12:D13"/>
    <mergeCell ref="I41:J41"/>
    <mergeCell ref="K28:K29"/>
    <mergeCell ref="G28:G29"/>
    <mergeCell ref="H28:H29"/>
    <mergeCell ref="I28:I29"/>
    <mergeCell ref="J28:J29"/>
    <mergeCell ref="K31:K32"/>
    <mergeCell ref="I40:J40"/>
    <mergeCell ref="I31:I32"/>
    <mergeCell ref="J31:J32"/>
    <mergeCell ref="I34:J34"/>
    <mergeCell ref="I35:J35"/>
    <mergeCell ref="I36:J36"/>
    <mergeCell ref="A27:A29"/>
    <mergeCell ref="G31:G32"/>
    <mergeCell ref="H31:H32"/>
    <mergeCell ref="B28:B29"/>
    <mergeCell ref="A30:A32"/>
    <mergeCell ref="B31:B32"/>
    <mergeCell ref="E28:E29"/>
    <mergeCell ref="F28:F29"/>
    <mergeCell ref="E31:E32"/>
    <mergeCell ref="F31:F32"/>
    <mergeCell ref="A5:K5"/>
    <mergeCell ref="A6:K6"/>
    <mergeCell ref="A11:K11"/>
    <mergeCell ref="A8:C10"/>
    <mergeCell ref="I8:K10"/>
    <mergeCell ref="D8:F8"/>
    <mergeCell ref="D9:F9"/>
    <mergeCell ref="D10:F10"/>
    <mergeCell ref="A7:K7"/>
    <mergeCell ref="I39:J39"/>
    <mergeCell ref="B37:C37"/>
    <mergeCell ref="B38:C38"/>
    <mergeCell ref="D37:F37"/>
    <mergeCell ref="I37:J37"/>
    <mergeCell ref="D38:F38"/>
    <mergeCell ref="I38:J38"/>
    <mergeCell ref="A36:A38"/>
    <mergeCell ref="B33:G33"/>
    <mergeCell ref="B39:C39"/>
    <mergeCell ref="D36:F36"/>
    <mergeCell ref="B36:C36"/>
    <mergeCell ref="D39:F39"/>
    <mergeCell ref="B35:C35"/>
    <mergeCell ref="D35:F35"/>
    <mergeCell ref="B34:C34"/>
    <mergeCell ref="D34:F34"/>
    <mergeCell ref="B40:C40"/>
    <mergeCell ref="B41:C41"/>
    <mergeCell ref="D40:F40"/>
    <mergeCell ref="D41:F41"/>
    <mergeCell ref="H1:K1"/>
    <mergeCell ref="H2:K2"/>
    <mergeCell ref="H3:K3"/>
    <mergeCell ref="H4:K4"/>
    <mergeCell ref="A15:A17"/>
    <mergeCell ref="B16:B17"/>
    <mergeCell ref="E16:E17"/>
    <mergeCell ref="F16:F17"/>
    <mergeCell ref="G16:G17"/>
    <mergeCell ref="H16:H17"/>
    <mergeCell ref="I16:I17"/>
    <mergeCell ref="J16:J17"/>
    <mergeCell ref="K16:K17"/>
    <mergeCell ref="A18:A20"/>
    <mergeCell ref="B19:B20"/>
    <mergeCell ref="E19:E20"/>
    <mergeCell ref="F19:F20"/>
    <mergeCell ref="G19:G20"/>
    <mergeCell ref="H19:H20"/>
    <mergeCell ref="I19:I20"/>
    <mergeCell ref="J19:J20"/>
    <mergeCell ref="K19:K20"/>
    <mergeCell ref="A21:A23"/>
    <mergeCell ref="B22:B23"/>
    <mergeCell ref="E22:E23"/>
    <mergeCell ref="F22:F23"/>
    <mergeCell ref="G22:G23"/>
    <mergeCell ref="H22:H23"/>
    <mergeCell ref="I22:I23"/>
    <mergeCell ref="J22:J23"/>
    <mergeCell ref="K22:K23"/>
    <mergeCell ref="A24:A26"/>
    <mergeCell ref="B25:B26"/>
    <mergeCell ref="E25:E26"/>
    <mergeCell ref="F25:F26"/>
    <mergeCell ref="G25:G26"/>
    <mergeCell ref="H25:H26"/>
    <mergeCell ref="I25:I26"/>
    <mergeCell ref="J25:J26"/>
    <mergeCell ref="K25:K26"/>
  </mergeCells>
  <printOptions/>
  <pageMargins left="0.7874015748031497" right="0.7874015748031497" top="1.1811023622047245" bottom="0.2755905511811024" header="0.5118110236220472" footer="0.5118110236220472"/>
  <pageSetup fitToHeight="8" horizontalDpi="600" verticalDpi="600" orientation="landscape" paperSize="9" scale="82" r:id="rId1"/>
  <rowBreaks count="1" manualBreakCount="1">
    <brk id="2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workbookViewId="0" topLeftCell="A13">
      <selection activeCell="G20" sqref="G20"/>
    </sheetView>
  </sheetViews>
  <sheetFormatPr defaultColWidth="9.00390625" defaultRowHeight="12.75"/>
  <cols>
    <col min="1" max="1" width="4.625" style="0" customWidth="1"/>
    <col min="2" max="2" width="11.25390625" style="0" customWidth="1"/>
    <col min="3" max="3" width="40.625" style="0" customWidth="1"/>
    <col min="4" max="4" width="10.125" style="0" customWidth="1"/>
    <col min="5" max="8" width="13.75390625" style="0" customWidth="1"/>
  </cols>
  <sheetData>
    <row r="1" spans="1:10" ht="12.75">
      <c r="A1" s="16" t="s">
        <v>254</v>
      </c>
      <c r="B1" s="16"/>
      <c r="C1" s="22"/>
      <c r="D1" s="16"/>
      <c r="E1" s="23"/>
      <c r="F1" s="16"/>
      <c r="G1" s="16"/>
      <c r="H1" s="137"/>
      <c r="I1" s="2"/>
      <c r="J1" s="2"/>
    </row>
    <row r="2" spans="1:10" ht="27" customHeight="1">
      <c r="A2" s="16" t="s">
        <v>255</v>
      </c>
      <c r="B2" s="16"/>
      <c r="C2" s="22"/>
      <c r="D2" s="16"/>
      <c r="E2" s="23"/>
      <c r="F2" s="16"/>
      <c r="G2" s="16"/>
      <c r="H2" s="138"/>
      <c r="I2" s="2"/>
      <c r="J2" s="2"/>
    </row>
    <row r="3" spans="1:10" ht="24" customHeight="1">
      <c r="A3" s="16" t="str">
        <f>CONCATENATE("Сводный сметный расчет в сумме ",TEXT(H24,"0")," рублей")</f>
        <v>Сводный сметный расчет в сумме 673335 рублей</v>
      </c>
      <c r="B3" s="16"/>
      <c r="C3" s="22"/>
      <c r="D3" s="16"/>
      <c r="E3" s="23"/>
      <c r="F3" s="16"/>
      <c r="G3" s="16"/>
      <c r="H3" s="138"/>
      <c r="I3" s="2"/>
      <c r="J3" s="2"/>
    </row>
    <row r="4" spans="1:10" ht="12.75" customHeight="1">
      <c r="A4" s="16" t="s">
        <v>276</v>
      </c>
      <c r="B4" s="16"/>
      <c r="C4" s="22"/>
      <c r="D4" s="16"/>
      <c r="E4" s="23"/>
      <c r="F4" s="16"/>
      <c r="G4" s="16"/>
      <c r="H4" s="138"/>
      <c r="I4" s="2"/>
      <c r="J4" s="2"/>
    </row>
    <row r="5" spans="1:10" ht="12.75">
      <c r="A5" s="270" t="s">
        <v>277</v>
      </c>
      <c r="B5" s="270"/>
      <c r="C5" s="270"/>
      <c r="D5" s="270"/>
      <c r="E5" s="270"/>
      <c r="F5" s="270"/>
      <c r="G5" s="270"/>
      <c r="H5" s="270"/>
      <c r="I5" s="2"/>
      <c r="J5" s="2"/>
    </row>
    <row r="6" spans="1:10" ht="12.75" customHeight="1">
      <c r="A6" s="163"/>
      <c r="B6" s="163"/>
      <c r="C6" s="163"/>
      <c r="D6" s="163"/>
      <c r="E6" s="163"/>
      <c r="F6" s="163"/>
      <c r="G6" s="140"/>
      <c r="H6" s="140"/>
      <c r="I6" s="2"/>
      <c r="J6" s="2"/>
    </row>
    <row r="7" spans="1:10" ht="12.75" customHeight="1">
      <c r="A7" s="274" t="s">
        <v>278</v>
      </c>
      <c r="B7" s="274"/>
      <c r="C7" s="274"/>
      <c r="D7" s="274"/>
      <c r="E7" s="274"/>
      <c r="F7" s="274"/>
      <c r="G7" s="139"/>
      <c r="H7" s="139"/>
      <c r="I7" s="2"/>
      <c r="J7" s="2"/>
    </row>
    <row r="8" spans="1:10" ht="19.5" customHeight="1">
      <c r="A8" s="16" t="s">
        <v>279</v>
      </c>
      <c r="B8" s="16"/>
      <c r="C8" s="16"/>
      <c r="D8" s="23"/>
      <c r="E8" s="23"/>
      <c r="F8" s="23"/>
      <c r="G8" s="27"/>
      <c r="H8" s="16"/>
      <c r="I8" s="2"/>
      <c r="J8" s="2"/>
    </row>
    <row r="9" spans="1:10" ht="31.5" customHeight="1">
      <c r="A9" s="275" t="s">
        <v>280</v>
      </c>
      <c r="B9" s="275"/>
      <c r="C9" s="275"/>
      <c r="D9" s="275"/>
      <c r="E9" s="275"/>
      <c r="F9" s="275"/>
      <c r="G9" s="275"/>
      <c r="H9" s="275"/>
      <c r="I9" s="2"/>
      <c r="J9" s="2"/>
    </row>
    <row r="10" spans="1:10" ht="30.75" customHeight="1">
      <c r="A10" s="276" t="s">
        <v>281</v>
      </c>
      <c r="B10" s="276"/>
      <c r="C10" s="276"/>
      <c r="D10" s="276"/>
      <c r="E10" s="276"/>
      <c r="F10" s="276"/>
      <c r="G10" s="276"/>
      <c r="H10" s="16"/>
      <c r="I10" s="2"/>
      <c r="J10" s="2"/>
    </row>
    <row r="11" spans="1:10" ht="21" customHeight="1" thickBot="1">
      <c r="A11" s="271" t="s">
        <v>282</v>
      </c>
      <c r="B11" s="271"/>
      <c r="C11" s="271"/>
      <c r="D11" s="271"/>
      <c r="E11" s="271"/>
      <c r="F11" s="271"/>
      <c r="G11" s="271"/>
      <c r="H11" s="271"/>
      <c r="I11" s="2"/>
      <c r="J11" s="2"/>
    </row>
    <row r="12" spans="1:10" ht="13.5" customHeight="1" thickBot="1">
      <c r="A12" s="194" t="s">
        <v>0</v>
      </c>
      <c r="B12" s="194" t="s">
        <v>256</v>
      </c>
      <c r="C12" s="194" t="s">
        <v>257</v>
      </c>
      <c r="D12" s="284" t="s">
        <v>258</v>
      </c>
      <c r="E12" s="285"/>
      <c r="F12" s="285"/>
      <c r="G12" s="286"/>
      <c r="H12" s="194" t="s">
        <v>263</v>
      </c>
      <c r="I12" s="2"/>
      <c r="J12" s="2"/>
    </row>
    <row r="13" spans="1:10" ht="51.75" customHeight="1" thickBot="1">
      <c r="A13" s="195"/>
      <c r="B13" s="195"/>
      <c r="C13" s="195"/>
      <c r="D13" s="34" t="s">
        <v>259</v>
      </c>
      <c r="E13" s="34" t="s">
        <v>260</v>
      </c>
      <c r="F13" s="34" t="s">
        <v>261</v>
      </c>
      <c r="G13" s="34" t="s">
        <v>262</v>
      </c>
      <c r="H13" s="195"/>
      <c r="I13" s="2"/>
      <c r="J13" s="2"/>
    </row>
    <row r="14" spans="1:10" ht="13.5" thickBo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141">
        <v>7</v>
      </c>
      <c r="H14" s="8">
        <v>8</v>
      </c>
      <c r="I14" s="2"/>
      <c r="J14" s="2"/>
    </row>
    <row r="15" spans="1:10" ht="18.75" customHeight="1" thickBot="1">
      <c r="A15" s="277" t="s">
        <v>264</v>
      </c>
      <c r="B15" s="278"/>
      <c r="C15" s="278"/>
      <c r="D15" s="278"/>
      <c r="E15" s="278"/>
      <c r="F15" s="278"/>
      <c r="G15" s="278"/>
      <c r="H15" s="279"/>
      <c r="I15" s="2"/>
      <c r="J15" s="2"/>
    </row>
    <row r="16" spans="1:10" ht="63.75" customHeight="1">
      <c r="A16" s="142">
        <v>1</v>
      </c>
      <c r="B16" s="143" t="s">
        <v>265</v>
      </c>
      <c r="C16" s="57" t="s">
        <v>266</v>
      </c>
      <c r="D16" s="144"/>
      <c r="E16" s="145">
        <f>СметаГЭСНм!K242-F16</f>
        <v>310059</v>
      </c>
      <c r="F16" s="145">
        <f>СметаГЭСНм!K236</f>
        <v>219607</v>
      </c>
      <c r="G16" s="146"/>
      <c r="H16" s="147">
        <f>СметаГЭСНм!K242</f>
        <v>529666</v>
      </c>
      <c r="I16" s="2"/>
      <c r="J16" s="2"/>
    </row>
    <row r="17" spans="1:10" ht="13.5" thickBot="1">
      <c r="A17" s="148"/>
      <c r="B17" s="280" t="s">
        <v>267</v>
      </c>
      <c r="C17" s="281"/>
      <c r="D17" s="134"/>
      <c r="E17" s="149">
        <f>E16</f>
        <v>310059</v>
      </c>
      <c r="F17" s="149">
        <f>F16</f>
        <v>219607</v>
      </c>
      <c r="G17" s="150"/>
      <c r="H17" s="151">
        <f>H16</f>
        <v>529666</v>
      </c>
      <c r="I17" s="2"/>
      <c r="J17" s="2"/>
    </row>
    <row r="18" spans="1:10" ht="18.75" customHeight="1" thickBot="1">
      <c r="A18" s="277" t="s">
        <v>268</v>
      </c>
      <c r="B18" s="278"/>
      <c r="C18" s="278"/>
      <c r="D18" s="278"/>
      <c r="E18" s="278"/>
      <c r="F18" s="278"/>
      <c r="G18" s="278"/>
      <c r="H18" s="279"/>
      <c r="I18" s="2"/>
      <c r="J18" s="2"/>
    </row>
    <row r="19" spans="1:10" ht="63.75">
      <c r="A19" s="142">
        <v>2</v>
      </c>
      <c r="B19" s="143" t="s">
        <v>269</v>
      </c>
      <c r="C19" s="57" t="s">
        <v>270</v>
      </c>
      <c r="D19" s="144"/>
      <c r="E19" s="145"/>
      <c r="F19" s="145"/>
      <c r="G19" s="146">
        <v>40957</v>
      </c>
      <c r="H19" s="147">
        <f>G19</f>
        <v>40957</v>
      </c>
      <c r="I19" s="2"/>
      <c r="J19" s="2"/>
    </row>
    <row r="20" spans="1:10" ht="13.5" thickBot="1">
      <c r="A20" s="148"/>
      <c r="B20" s="280" t="s">
        <v>271</v>
      </c>
      <c r="C20" s="281"/>
      <c r="D20" s="134"/>
      <c r="E20" s="149"/>
      <c r="F20" s="149"/>
      <c r="G20" s="150">
        <f>G19</f>
        <v>40957</v>
      </c>
      <c r="H20" s="151">
        <f>H19</f>
        <v>40957</v>
      </c>
      <c r="I20" s="2"/>
      <c r="J20" s="2"/>
    </row>
    <row r="21" spans="1:10" ht="13.5" customHeight="1">
      <c r="A21" s="142"/>
      <c r="B21" s="282" t="s">
        <v>272</v>
      </c>
      <c r="C21" s="282"/>
      <c r="D21" s="144"/>
      <c r="E21" s="156">
        <f>E17</f>
        <v>310059</v>
      </c>
      <c r="F21" s="156">
        <f>F17</f>
        <v>219607</v>
      </c>
      <c r="G21" s="157">
        <f>G20</f>
        <v>40957</v>
      </c>
      <c r="H21" s="158">
        <f>H17+H20</f>
        <v>570623</v>
      </c>
      <c r="I21" s="2"/>
      <c r="J21" s="2"/>
    </row>
    <row r="22" spans="1:10" ht="13.5" customHeight="1">
      <c r="A22" s="159"/>
      <c r="B22" s="283" t="s">
        <v>273</v>
      </c>
      <c r="C22" s="283"/>
      <c r="D22" s="9"/>
      <c r="E22" s="152">
        <f>E21</f>
        <v>310059</v>
      </c>
      <c r="F22" s="152">
        <f>F21</f>
        <v>219607</v>
      </c>
      <c r="G22" s="153">
        <f>G21</f>
        <v>40957</v>
      </c>
      <c r="H22" s="160">
        <f>H21</f>
        <v>570623</v>
      </c>
      <c r="I22" s="2"/>
      <c r="J22" s="2"/>
    </row>
    <row r="23" spans="1:10" ht="13.5" thickBot="1">
      <c r="A23" s="148">
        <v>3</v>
      </c>
      <c r="B23" s="161"/>
      <c r="C23" s="73" t="s">
        <v>274</v>
      </c>
      <c r="D23" s="134"/>
      <c r="E23" s="149">
        <f>E22*0.18</f>
        <v>55810.619999999995</v>
      </c>
      <c r="F23" s="149">
        <f>F22*0.18</f>
        <v>39529.26</v>
      </c>
      <c r="G23" s="149">
        <f>G22*0.18</f>
        <v>7372.259999999999</v>
      </c>
      <c r="H23" s="162">
        <f>H22*0.18</f>
        <v>102712.14</v>
      </c>
      <c r="I23" s="2"/>
      <c r="J23" s="2"/>
    </row>
    <row r="24" spans="1:10" ht="23.25" customHeight="1" thickBot="1">
      <c r="A24" s="122"/>
      <c r="B24" s="272" t="s">
        <v>275</v>
      </c>
      <c r="C24" s="273"/>
      <c r="D24" s="154"/>
      <c r="E24" s="155">
        <f>E22+E23</f>
        <v>365869.62</v>
      </c>
      <c r="F24" s="155">
        <f>F22+F23</f>
        <v>259136.26</v>
      </c>
      <c r="G24" s="155">
        <f>G22+G23</f>
        <v>48329.26</v>
      </c>
      <c r="H24" s="164">
        <f>H22+H23</f>
        <v>673335.14</v>
      </c>
      <c r="I24" s="2"/>
      <c r="J24" s="2"/>
    </row>
    <row r="25" spans="1:10" ht="80.25" customHeight="1">
      <c r="A25" s="16"/>
      <c r="B25" s="16" t="s">
        <v>286</v>
      </c>
      <c r="C25" s="16"/>
      <c r="D25" s="16"/>
      <c r="E25" s="16"/>
      <c r="F25" s="16"/>
      <c r="G25" s="16"/>
      <c r="H25" s="16"/>
      <c r="I25" s="2"/>
      <c r="J25" s="2"/>
    </row>
    <row r="26" spans="1:10" ht="44.25" customHeight="1">
      <c r="A26" s="16"/>
      <c r="B26" s="16" t="s">
        <v>283</v>
      </c>
      <c r="C26" s="16"/>
      <c r="D26" s="16"/>
      <c r="E26" s="16"/>
      <c r="F26" s="16"/>
      <c r="G26" s="16"/>
      <c r="H26" s="16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17">
    <mergeCell ref="A15:H15"/>
    <mergeCell ref="B17:C17"/>
    <mergeCell ref="C12:C13"/>
    <mergeCell ref="D12:G12"/>
    <mergeCell ref="H12:H13"/>
    <mergeCell ref="A12:A13"/>
    <mergeCell ref="B12:B13"/>
    <mergeCell ref="A5:H5"/>
    <mergeCell ref="A11:H11"/>
    <mergeCell ref="B24:C24"/>
    <mergeCell ref="A7:F7"/>
    <mergeCell ref="A9:H9"/>
    <mergeCell ref="A10:G10"/>
    <mergeCell ref="A18:H18"/>
    <mergeCell ref="B20:C20"/>
    <mergeCell ref="B21:C21"/>
    <mergeCell ref="B22:C22"/>
  </mergeCells>
  <printOptions/>
  <pageMargins left="1.1811023622047245" right="0.5905511811023623" top="0.5905511811023623" bottom="0.2755905511811024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0505</cp:lastModifiedBy>
  <cp:lastPrinted>2008-02-28T08:18:39Z</cp:lastPrinted>
  <dcterms:created xsi:type="dcterms:W3CDTF">2006-04-15T09:20:15Z</dcterms:created>
  <dcterms:modified xsi:type="dcterms:W3CDTF">2008-05-12T12:35:48Z</dcterms:modified>
  <cp:category/>
  <cp:version/>
  <cp:contentType/>
  <cp:contentStatus/>
</cp:coreProperties>
</file>